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\0. File Share\Hays Travel Group\Rates &amp; Rating notes\2022-25\Current Rates\"/>
    </mc:Choice>
  </mc:AlternateContent>
  <xr:revisionPtr revIDLastSave="0" documentId="13_ncr:1_{53703620-47C7-4481-BBC9-51826F9D67F5}" xr6:coauthVersionLast="47" xr6:coauthVersionMax="47" xr10:uidLastSave="{00000000-0000-0000-0000-000000000000}"/>
  <bookViews>
    <workbookView xWindow="-28920" yWindow="-120" windowWidth="29040" windowHeight="15720" tabRatio="878" firstSheet="1" activeTab="1" xr2:uid="{00000000-000D-0000-FFFF-FFFF00000000}"/>
  </bookViews>
  <sheets>
    <sheet name="Single Trip Incl Cruise" sheetId="20" state="hidden" r:id="rId1"/>
    <sheet name="Single Trip (ST) Info" sheetId="13" r:id="rId2"/>
    <sheet name="ST Incl Cruise - price grid" sheetId="22" r:id="rId3"/>
    <sheet name="ST standard - price grid" sheetId="9" r:id="rId4"/>
    <sheet name="AMT Inc Cruise" sheetId="21" state="hidden" r:id="rId5"/>
    <sheet name="AMT Gold Standard price &amp; info" sheetId="24" r:id="rId6"/>
    <sheet name="AMT Gold Inc Cruise price info" sheetId="25" r:id="rId7"/>
    <sheet name="AMT Silver Standard" sheetId="26" r:id="rId8"/>
    <sheet name="AMT Silver Inc Cruise" sheetId="27" r:id="rId9"/>
    <sheet name="AMT Standard" sheetId="18" state="hidden" r:id="rId10"/>
    <sheet name="Sheet1" sheetId="19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1" l="1"/>
  <c r="AC20" i="21" s="1"/>
  <c r="AF20" i="21" s="1"/>
  <c r="D20" i="21"/>
  <c r="E19" i="21"/>
  <c r="Z19" i="21" s="1"/>
  <c r="AI19" i="21" s="1"/>
  <c r="D19" i="21"/>
  <c r="Y19" i="21" s="1"/>
  <c r="AH19" i="21" s="1"/>
  <c r="E18" i="21"/>
  <c r="AC18" i="21" s="1"/>
  <c r="AF18" i="21" s="1"/>
  <c r="D18" i="21"/>
  <c r="E17" i="21"/>
  <c r="Z17" i="21" s="1"/>
  <c r="AI17" i="21" s="1"/>
  <c r="D17" i="21"/>
  <c r="Y17" i="21" s="1"/>
  <c r="AH17" i="21" s="1"/>
  <c r="E14" i="21"/>
  <c r="D14" i="21"/>
  <c r="E13" i="21"/>
  <c r="Z13" i="21" s="1"/>
  <c r="AI13" i="21" s="1"/>
  <c r="D13" i="21"/>
  <c r="E12" i="21"/>
  <c r="D12" i="21"/>
  <c r="E11" i="21"/>
  <c r="Z11" i="21" s="1"/>
  <c r="AI11" i="21" s="1"/>
  <c r="D11" i="21"/>
  <c r="D6" i="21"/>
  <c r="E6" i="21"/>
  <c r="D7" i="21"/>
  <c r="E7" i="21"/>
  <c r="Z7" i="21" s="1"/>
  <c r="AI7" i="21" s="1"/>
  <c r="D8" i="21"/>
  <c r="E8" i="21"/>
  <c r="E5" i="21"/>
  <c r="Z5" i="21" s="1"/>
  <c r="D5" i="21"/>
  <c r="AH40" i="21"/>
  <c r="AC40" i="21"/>
  <c r="AF40" i="21" s="1"/>
  <c r="AB40" i="21"/>
  <c r="AE40" i="21" s="1"/>
  <c r="Z40" i="21"/>
  <c r="Y40" i="21"/>
  <c r="W40" i="21"/>
  <c r="AX40" i="21" s="1"/>
  <c r="V40" i="21"/>
  <c r="AW40" i="21" s="1"/>
  <c r="Q40" i="21"/>
  <c r="P40" i="21"/>
  <c r="N40" i="21"/>
  <c r="AL40" i="21" s="1"/>
  <c r="T40" i="21" s="1"/>
  <c r="M40" i="21"/>
  <c r="AK40" i="21" s="1"/>
  <c r="S40" i="21" s="1"/>
  <c r="K40" i="21"/>
  <c r="J40" i="21"/>
  <c r="H40" i="21"/>
  <c r="AR40" i="21" s="1"/>
  <c r="G40" i="21"/>
  <c r="AQ40" i="21" s="1"/>
  <c r="AX38" i="21"/>
  <c r="AW38" i="21"/>
  <c r="AF38" i="21"/>
  <c r="AE38" i="21"/>
  <c r="AC38" i="21"/>
  <c r="AB38" i="21"/>
  <c r="Z38" i="21"/>
  <c r="AI38" i="21" s="1"/>
  <c r="Y38" i="21"/>
  <c r="AH38" i="21" s="1"/>
  <c r="W38" i="21"/>
  <c r="AO38" i="21" s="1"/>
  <c r="AU38" i="21" s="1"/>
  <c r="V38" i="21"/>
  <c r="AN38" i="21" s="1"/>
  <c r="AT38" i="21" s="1"/>
  <c r="N38" i="21"/>
  <c r="Q38" i="21" s="1"/>
  <c r="M38" i="21"/>
  <c r="P38" i="21" s="1"/>
  <c r="H38" i="21"/>
  <c r="K38" i="21" s="1"/>
  <c r="G38" i="21"/>
  <c r="J38" i="21" s="1"/>
  <c r="AB20" i="21"/>
  <c r="AE20" i="21" s="1"/>
  <c r="Y20" i="21"/>
  <c r="V20" i="21"/>
  <c r="AW20" i="21" s="1"/>
  <c r="P20" i="21"/>
  <c r="M20" i="21"/>
  <c r="AK20" i="21" s="1"/>
  <c r="J20" i="21"/>
  <c r="G20" i="21"/>
  <c r="AQ20" i="21" s="1"/>
  <c r="AC19" i="21"/>
  <c r="AF19" i="21" s="1"/>
  <c r="AB19" i="21"/>
  <c r="AE19" i="21" s="1"/>
  <c r="W19" i="21"/>
  <c r="V19" i="21"/>
  <c r="H19" i="21"/>
  <c r="K19" i="21" s="1"/>
  <c r="G19" i="21"/>
  <c r="J19" i="21" s="1"/>
  <c r="AB18" i="21"/>
  <c r="AE18" i="21" s="1"/>
  <c r="Y18" i="21"/>
  <c r="V18" i="21"/>
  <c r="AW18" i="21" s="1"/>
  <c r="P18" i="21"/>
  <c r="M18" i="21"/>
  <c r="AK18" i="21" s="1"/>
  <c r="J18" i="21"/>
  <c r="G18" i="21"/>
  <c r="AQ18" i="21" s="1"/>
  <c r="AC17" i="21"/>
  <c r="AF17" i="21" s="1"/>
  <c r="AB17" i="21"/>
  <c r="AE17" i="21" s="1"/>
  <c r="W17" i="21"/>
  <c r="V17" i="21"/>
  <c r="H17" i="21"/>
  <c r="K17" i="21" s="1"/>
  <c r="G17" i="21"/>
  <c r="J17" i="21" s="1"/>
  <c r="AC14" i="21"/>
  <c r="AF14" i="21" s="1"/>
  <c r="AB14" i="21"/>
  <c r="AE14" i="21" s="1"/>
  <c r="Z14" i="21"/>
  <c r="Y14" i="21"/>
  <c r="W14" i="21"/>
  <c r="AX14" i="21" s="1"/>
  <c r="V14" i="21"/>
  <c r="AW14" i="21" s="1"/>
  <c r="Q14" i="21"/>
  <c r="N14" i="21"/>
  <c r="AL14" i="21" s="1"/>
  <c r="M14" i="21"/>
  <c r="AK14" i="21" s="1"/>
  <c r="K14" i="21"/>
  <c r="H14" i="21"/>
  <c r="AR14" i="21" s="1"/>
  <c r="G14" i="21"/>
  <c r="AQ14" i="21" s="1"/>
  <c r="AC13" i="21"/>
  <c r="AF13" i="21" s="1"/>
  <c r="W13" i="21"/>
  <c r="H13" i="21"/>
  <c r="K13" i="21" s="1"/>
  <c r="AC12" i="21"/>
  <c r="AF12" i="21" s="1"/>
  <c r="AB12" i="21"/>
  <c r="AE12" i="21" s="1"/>
  <c r="Z12" i="21"/>
  <c r="Y12" i="21"/>
  <c r="W12" i="21"/>
  <c r="AX12" i="21" s="1"/>
  <c r="V12" i="21"/>
  <c r="AW12" i="21" s="1"/>
  <c r="Q12" i="21"/>
  <c r="N12" i="21"/>
  <c r="AL12" i="21" s="1"/>
  <c r="M12" i="21"/>
  <c r="AK12" i="21" s="1"/>
  <c r="S12" i="21" s="1"/>
  <c r="K12" i="21"/>
  <c r="H12" i="21"/>
  <c r="AR12" i="21" s="1"/>
  <c r="G12" i="21"/>
  <c r="AQ12" i="21" s="1"/>
  <c r="AC11" i="21"/>
  <c r="AF11" i="21" s="1"/>
  <c r="W11" i="21"/>
  <c r="H11" i="21"/>
  <c r="K11" i="21" s="1"/>
  <c r="AC8" i="21"/>
  <c r="AF8" i="21" s="1"/>
  <c r="AB8" i="21"/>
  <c r="AE8" i="21" s="1"/>
  <c r="Z8" i="21"/>
  <c r="Y8" i="21"/>
  <c r="W8" i="21"/>
  <c r="AX8" i="21" s="1"/>
  <c r="V8" i="21"/>
  <c r="AW8" i="21" s="1"/>
  <c r="Q8" i="21"/>
  <c r="N8" i="21"/>
  <c r="AL8" i="21" s="1"/>
  <c r="M8" i="21"/>
  <c r="AK8" i="21" s="1"/>
  <c r="S8" i="21" s="1"/>
  <c r="K8" i="21"/>
  <c r="H8" i="21"/>
  <c r="AR8" i="21" s="1"/>
  <c r="G8" i="21"/>
  <c r="AQ8" i="21" s="1"/>
  <c r="AC7" i="21"/>
  <c r="AF7" i="21" s="1"/>
  <c r="Y7" i="21"/>
  <c r="W7" i="21"/>
  <c r="M7" i="21"/>
  <c r="P7" i="21" s="1"/>
  <c r="H7" i="21"/>
  <c r="K7" i="21" s="1"/>
  <c r="AC6" i="21"/>
  <c r="AF6" i="21" s="1"/>
  <c r="AB6" i="21"/>
  <c r="AE6" i="21" s="1"/>
  <c r="Z6" i="21"/>
  <c r="Y6" i="21"/>
  <c r="W6" i="21"/>
  <c r="AX6" i="21" s="1"/>
  <c r="V6" i="21"/>
  <c r="AW6" i="21" s="1"/>
  <c r="Q6" i="21"/>
  <c r="N6" i="21"/>
  <c r="AL6" i="21" s="1"/>
  <c r="M6" i="21"/>
  <c r="AK6" i="21" s="1"/>
  <c r="S6" i="21" s="1"/>
  <c r="K6" i="21"/>
  <c r="H6" i="21"/>
  <c r="AR6" i="21" s="1"/>
  <c r="G6" i="21"/>
  <c r="AQ6" i="21" s="1"/>
  <c r="AC5" i="21"/>
  <c r="AF5" i="21" s="1"/>
  <c r="V29" i="20"/>
  <c r="AW29" i="20" s="1"/>
  <c r="Y30" i="20"/>
  <c r="AB31" i="20"/>
  <c r="AE31" i="20" s="1"/>
  <c r="AA32" i="20"/>
  <c r="AD32" i="20" s="1"/>
  <c r="Y32" i="20"/>
  <c r="X28" i="20"/>
  <c r="Y24" i="20"/>
  <c r="Y23" i="20"/>
  <c r="AA23" i="20"/>
  <c r="AD23" i="20" s="1"/>
  <c r="M22" i="20"/>
  <c r="AA21" i="20"/>
  <c r="AD21" i="20" s="1"/>
  <c r="AB20" i="20"/>
  <c r="AA14" i="20"/>
  <c r="AD14" i="20" s="1"/>
  <c r="AB14" i="20"/>
  <c r="AE14" i="20" s="1"/>
  <c r="L15" i="20"/>
  <c r="AA16" i="20"/>
  <c r="AD16" i="20" s="1"/>
  <c r="Y16" i="20"/>
  <c r="M12" i="20"/>
  <c r="F12" i="20"/>
  <c r="AP12" i="20" s="1"/>
  <c r="Y7" i="20"/>
  <c r="X9" i="20"/>
  <c r="Y9" i="20"/>
  <c r="M5" i="20"/>
  <c r="AK5" i="20" s="1"/>
  <c r="AA5" i="20"/>
  <c r="AD5" i="20" s="1"/>
  <c r="AB63" i="20"/>
  <c r="AH63" i="20" s="1"/>
  <c r="AA63" i="20"/>
  <c r="AD63" i="20" s="1"/>
  <c r="Y63" i="20"/>
  <c r="X63" i="20"/>
  <c r="AG63" i="20" s="1"/>
  <c r="V63" i="20"/>
  <c r="AN63" i="20" s="1"/>
  <c r="AT63" i="20" s="1"/>
  <c r="U63" i="20"/>
  <c r="P63" i="20"/>
  <c r="M63" i="20"/>
  <c r="AK63" i="20" s="1"/>
  <c r="S63" i="20" s="1"/>
  <c r="L63" i="20"/>
  <c r="J63" i="20"/>
  <c r="AZ63" i="20" s="1"/>
  <c r="BC63" i="20" s="1"/>
  <c r="G63" i="20"/>
  <c r="AQ63" i="20" s="1"/>
  <c r="F63" i="20"/>
  <c r="AB62" i="20"/>
  <c r="AH62" i="20" s="1"/>
  <c r="AA62" i="20"/>
  <c r="AD62" i="20" s="1"/>
  <c r="Y62" i="20"/>
  <c r="X62" i="20"/>
  <c r="V62" i="20"/>
  <c r="AN62" i="20" s="1"/>
  <c r="AT62" i="20" s="1"/>
  <c r="U62" i="20"/>
  <c r="J62" i="20"/>
  <c r="AZ62" i="20" s="1"/>
  <c r="BC62" i="20" s="1"/>
  <c r="I62" i="20"/>
  <c r="G62" i="20"/>
  <c r="AQ62" i="20" s="1"/>
  <c r="F62" i="20"/>
  <c r="AP62" i="20" s="1"/>
  <c r="BK61" i="20"/>
  <c r="BN61" i="20" s="1"/>
  <c r="AG61" i="20"/>
  <c r="AD61" i="20"/>
  <c r="AB61" i="20"/>
  <c r="AH61" i="20" s="1"/>
  <c r="AA61" i="20"/>
  <c r="Y61" i="20"/>
  <c r="X61" i="20"/>
  <c r="V61" i="20"/>
  <c r="AN61" i="20" s="1"/>
  <c r="AT61" i="20" s="1"/>
  <c r="U61" i="20"/>
  <c r="P61" i="20"/>
  <c r="M61" i="20"/>
  <c r="AK61" i="20" s="1"/>
  <c r="S61" i="20" s="1"/>
  <c r="L61" i="20"/>
  <c r="J61" i="20"/>
  <c r="AZ61" i="20" s="1"/>
  <c r="BC61" i="20" s="1"/>
  <c r="G61" i="20"/>
  <c r="AQ61" i="20" s="1"/>
  <c r="F61" i="20"/>
  <c r="I61" i="20" s="1"/>
  <c r="AB33" i="20"/>
  <c r="AE33" i="20" s="1"/>
  <c r="AA33" i="20"/>
  <c r="AD33" i="20" s="1"/>
  <c r="Y33" i="20"/>
  <c r="X33" i="20"/>
  <c r="AG33" i="20" s="1"/>
  <c r="V33" i="20"/>
  <c r="AW33" i="20" s="1"/>
  <c r="U33" i="20"/>
  <c r="M33" i="20"/>
  <c r="AK33" i="20" s="1"/>
  <c r="S33" i="20" s="1"/>
  <c r="L33" i="20"/>
  <c r="I33" i="20"/>
  <c r="G33" i="20"/>
  <c r="AQ33" i="20" s="1"/>
  <c r="F33" i="20"/>
  <c r="AP33" i="20" s="1"/>
  <c r="AB32" i="20"/>
  <c r="V32" i="20"/>
  <c r="M32" i="20"/>
  <c r="AK32" i="20" s="1"/>
  <c r="G32" i="20"/>
  <c r="AQ32" i="20" s="1"/>
  <c r="AA31" i="20"/>
  <c r="AD31" i="20" s="1"/>
  <c r="X31" i="20"/>
  <c r="AG31" i="20" s="1"/>
  <c r="U31" i="20"/>
  <c r="M31" i="20"/>
  <c r="AK31" i="20" s="1"/>
  <c r="L31" i="20"/>
  <c r="F31" i="20"/>
  <c r="I31" i="20" s="1"/>
  <c r="AA30" i="20"/>
  <c r="AD30" i="20" s="1"/>
  <c r="X30" i="20"/>
  <c r="U30" i="20"/>
  <c r="AV30" i="20" s="1"/>
  <c r="L30" i="20"/>
  <c r="AJ30" i="20" s="1"/>
  <c r="R30" i="20" s="1"/>
  <c r="F30" i="20"/>
  <c r="AP30" i="20" s="1"/>
  <c r="M29" i="20"/>
  <c r="AK29" i="20" s="1"/>
  <c r="M28" i="20"/>
  <c r="AK28" i="20" s="1"/>
  <c r="AJ25" i="20"/>
  <c r="AD25" i="20"/>
  <c r="AB25" i="20"/>
  <c r="AE25" i="20" s="1"/>
  <c r="AA25" i="20"/>
  <c r="Y25" i="20"/>
  <c r="X25" i="20"/>
  <c r="AG25" i="20" s="1"/>
  <c r="V25" i="20"/>
  <c r="AW25" i="20" s="1"/>
  <c r="U25" i="20"/>
  <c r="AV25" i="20" s="1"/>
  <c r="O25" i="20"/>
  <c r="M25" i="20"/>
  <c r="AK25" i="20" s="1"/>
  <c r="L25" i="20"/>
  <c r="G25" i="20"/>
  <c r="AQ25" i="20" s="1"/>
  <c r="F25" i="20"/>
  <c r="AA24" i="20"/>
  <c r="AD24" i="20" s="1"/>
  <c r="X24" i="20"/>
  <c r="U24" i="20"/>
  <c r="L24" i="20"/>
  <c r="O24" i="20" s="1"/>
  <c r="F24" i="20"/>
  <c r="X23" i="20"/>
  <c r="L23" i="20"/>
  <c r="O23" i="20" s="1"/>
  <c r="AA22" i="20"/>
  <c r="AD22" i="20" s="1"/>
  <c r="X22" i="20"/>
  <c r="U22" i="20"/>
  <c r="AV22" i="20" s="1"/>
  <c r="L22" i="20"/>
  <c r="AJ22" i="20" s="1"/>
  <c r="F22" i="20"/>
  <c r="AP22" i="20" s="1"/>
  <c r="AB21" i="20"/>
  <c r="AE21" i="20" s="1"/>
  <c r="Y21" i="20"/>
  <c r="V21" i="20"/>
  <c r="AW21" i="20" s="1"/>
  <c r="M21" i="20"/>
  <c r="AK21" i="20" s="1"/>
  <c r="G21" i="20"/>
  <c r="AA20" i="20"/>
  <c r="AD20" i="20" s="1"/>
  <c r="X20" i="20"/>
  <c r="U20" i="20"/>
  <c r="AV20" i="20" s="1"/>
  <c r="L20" i="20"/>
  <c r="AJ20" i="20" s="1"/>
  <c r="F20" i="20"/>
  <c r="AP20" i="20" s="1"/>
  <c r="AV17" i="20"/>
  <c r="AD17" i="20"/>
  <c r="AB17" i="20"/>
  <c r="AE17" i="20" s="1"/>
  <c r="AA17" i="20"/>
  <c r="Y17" i="20"/>
  <c r="AH17" i="20" s="1"/>
  <c r="X17" i="20"/>
  <c r="AG17" i="20" s="1"/>
  <c r="V17" i="20"/>
  <c r="AW17" i="20" s="1"/>
  <c r="U17" i="20"/>
  <c r="M17" i="20"/>
  <c r="P17" i="20" s="1"/>
  <c r="L17" i="20"/>
  <c r="O17" i="20" s="1"/>
  <c r="G17" i="20"/>
  <c r="J17" i="20" s="1"/>
  <c r="F17" i="20"/>
  <c r="I17" i="20" s="1"/>
  <c r="AB16" i="20"/>
  <c r="AE16" i="20" s="1"/>
  <c r="X16" i="20"/>
  <c r="AG16" i="20" s="1"/>
  <c r="V16" i="20"/>
  <c r="AW16" i="20" s="1"/>
  <c r="M16" i="20"/>
  <c r="AK16" i="20" s="1"/>
  <c r="S16" i="20" s="1"/>
  <c r="G16" i="20"/>
  <c r="AQ16" i="20" s="1"/>
  <c r="AB15" i="20"/>
  <c r="AE15" i="20" s="1"/>
  <c r="Y15" i="20"/>
  <c r="AH15" i="20" s="1"/>
  <c r="V15" i="20"/>
  <c r="AW15" i="20" s="1"/>
  <c r="M15" i="20"/>
  <c r="P15" i="20" s="1"/>
  <c r="G15" i="20"/>
  <c r="J15" i="20" s="1"/>
  <c r="AB13" i="20"/>
  <c r="AE13" i="20" s="1"/>
  <c r="Y13" i="20"/>
  <c r="V13" i="20"/>
  <c r="M13" i="20"/>
  <c r="P13" i="20" s="1"/>
  <c r="G13" i="20"/>
  <c r="J13" i="20" s="1"/>
  <c r="AA12" i="20"/>
  <c r="AD12" i="20" s="1"/>
  <c r="U12" i="20"/>
  <c r="AV12" i="20" s="1"/>
  <c r="L12" i="20"/>
  <c r="AJ12" i="20" s="1"/>
  <c r="AA8" i="20"/>
  <c r="AD8" i="20" s="1"/>
  <c r="X8" i="20"/>
  <c r="U8" i="20"/>
  <c r="AV8" i="20" s="1"/>
  <c r="L8" i="20"/>
  <c r="AJ8" i="20" s="1"/>
  <c r="F8" i="20"/>
  <c r="AP8" i="20" s="1"/>
  <c r="AB7" i="20"/>
  <c r="AA7" i="20"/>
  <c r="AD7" i="20" s="1"/>
  <c r="X7" i="20"/>
  <c r="V7" i="20"/>
  <c r="U7" i="20"/>
  <c r="AV7" i="20" s="1"/>
  <c r="L7" i="20"/>
  <c r="O7" i="20" s="1"/>
  <c r="F7" i="20"/>
  <c r="I7" i="20" s="1"/>
  <c r="AB6" i="20"/>
  <c r="AE6" i="20" s="1"/>
  <c r="AA6" i="20"/>
  <c r="Y6" i="20"/>
  <c r="X6" i="20"/>
  <c r="V6" i="20"/>
  <c r="AW6" i="20" s="1"/>
  <c r="U6" i="20"/>
  <c r="AV6" i="20" s="1"/>
  <c r="M6" i="20"/>
  <c r="AK6" i="20" s="1"/>
  <c r="S6" i="20" s="1"/>
  <c r="L6" i="20"/>
  <c r="AJ6" i="20" s="1"/>
  <c r="G6" i="20"/>
  <c r="AQ6" i="20" s="1"/>
  <c r="F6" i="20"/>
  <c r="AP6" i="20" s="1"/>
  <c r="AB5" i="20"/>
  <c r="V5" i="20"/>
  <c r="S25" i="20" l="1"/>
  <c r="AH33" i="20"/>
  <c r="AH25" i="20"/>
  <c r="S32" i="20"/>
  <c r="G31" i="20"/>
  <c r="AQ31" i="20" s="1"/>
  <c r="S31" i="20"/>
  <c r="V31" i="20"/>
  <c r="AW31" i="20" s="1"/>
  <c r="Y31" i="20"/>
  <c r="AH31" i="20" s="1"/>
  <c r="G29" i="20"/>
  <c r="AQ29" i="20" s="1"/>
  <c r="Y29" i="20"/>
  <c r="AB29" i="20"/>
  <c r="AE29" i="20" s="1"/>
  <c r="G28" i="20"/>
  <c r="P28" i="20"/>
  <c r="V28" i="20"/>
  <c r="AW28" i="20" s="1"/>
  <c r="AB28" i="20"/>
  <c r="Y28" i="20"/>
  <c r="V24" i="20"/>
  <c r="AB24" i="20"/>
  <c r="G23" i="20"/>
  <c r="AQ23" i="20" s="1"/>
  <c r="M23" i="20"/>
  <c r="V23" i="20"/>
  <c r="AW23" i="20" s="1"/>
  <c r="AB23" i="20"/>
  <c r="AE23" i="20" s="1"/>
  <c r="AK22" i="20"/>
  <c r="V22" i="20"/>
  <c r="AB22" i="20"/>
  <c r="AE22" i="20" s="1"/>
  <c r="Y22" i="20"/>
  <c r="G22" i="20"/>
  <c r="AQ22" i="20" s="1"/>
  <c r="Y20" i="20"/>
  <c r="AH20" i="20" s="1"/>
  <c r="M20" i="20"/>
  <c r="G20" i="20"/>
  <c r="AQ20" i="20" s="1"/>
  <c r="AH16" i="20"/>
  <c r="AN16" i="20" s="1"/>
  <c r="AT16" i="20" s="1"/>
  <c r="AK12" i="20"/>
  <c r="P12" i="20"/>
  <c r="V12" i="20"/>
  <c r="AW12" i="20" s="1"/>
  <c r="Y12" i="20"/>
  <c r="AB12" i="20"/>
  <c r="AE12" i="20" s="1"/>
  <c r="G12" i="20"/>
  <c r="S12" i="20" s="1"/>
  <c r="M8" i="20"/>
  <c r="V8" i="20"/>
  <c r="AW8" i="20" s="1"/>
  <c r="G8" i="20"/>
  <c r="AQ8" i="20" s="1"/>
  <c r="Y8" i="20"/>
  <c r="AH8" i="20" s="1"/>
  <c r="AN8" i="20" s="1"/>
  <c r="AT8" i="20" s="1"/>
  <c r="AB8" i="20"/>
  <c r="AE8" i="20" s="1"/>
  <c r="AH6" i="20"/>
  <c r="AN6" i="20" s="1"/>
  <c r="AT6" i="20" s="1"/>
  <c r="F32" i="20"/>
  <c r="AP32" i="20" s="1"/>
  <c r="L32" i="20"/>
  <c r="O32" i="20" s="1"/>
  <c r="U32" i="20"/>
  <c r="AV32" i="20" s="1"/>
  <c r="X32" i="20"/>
  <c r="L29" i="20"/>
  <c r="U29" i="20"/>
  <c r="AV29" i="20" s="1"/>
  <c r="AA29" i="20"/>
  <c r="AD29" i="20" s="1"/>
  <c r="X29" i="20"/>
  <c r="F29" i="20"/>
  <c r="L28" i="20"/>
  <c r="U28" i="20"/>
  <c r="AV28" i="20" s="1"/>
  <c r="AA28" i="20"/>
  <c r="AD28" i="20" s="1"/>
  <c r="F28" i="20"/>
  <c r="AG20" i="20"/>
  <c r="O15" i="20"/>
  <c r="X15" i="20"/>
  <c r="AA15" i="20"/>
  <c r="AD15" i="20" s="1"/>
  <c r="F15" i="20"/>
  <c r="I15" i="20" s="1"/>
  <c r="U15" i="20"/>
  <c r="AV15" i="20" s="1"/>
  <c r="X14" i="20"/>
  <c r="AG14" i="20" s="1"/>
  <c r="F13" i="20"/>
  <c r="I13" i="20" s="1"/>
  <c r="U13" i="20"/>
  <c r="AV13" i="20" s="1"/>
  <c r="X13" i="20"/>
  <c r="L13" i="20"/>
  <c r="AJ13" i="20" s="1"/>
  <c r="AA13" i="20"/>
  <c r="AD13" i="20" s="1"/>
  <c r="X12" i="20"/>
  <c r="AG12" i="20" s="1"/>
  <c r="AA9" i="20"/>
  <c r="AD9" i="20" s="1"/>
  <c r="U9" i="20"/>
  <c r="AV9" i="20" s="1"/>
  <c r="AN17" i="21"/>
  <c r="AT17" i="21" s="1"/>
  <c r="AW17" i="21"/>
  <c r="AN19" i="21"/>
  <c r="AT19" i="21" s="1"/>
  <c r="AW19" i="21"/>
  <c r="AO17" i="21"/>
  <c r="AU17" i="21" s="1"/>
  <c r="AX17" i="21"/>
  <c r="Z18" i="21"/>
  <c r="AO19" i="21"/>
  <c r="AU19" i="21" s="1"/>
  <c r="AX19" i="21"/>
  <c r="Z20" i="21"/>
  <c r="AI20" i="21" s="1"/>
  <c r="M17" i="21"/>
  <c r="P17" i="21" s="1"/>
  <c r="S18" i="21"/>
  <c r="M19" i="21"/>
  <c r="P19" i="21" s="1"/>
  <c r="S20" i="21"/>
  <c r="N17" i="21"/>
  <c r="Q17" i="21" s="1"/>
  <c r="H18" i="21"/>
  <c r="N18" i="21"/>
  <c r="W18" i="21"/>
  <c r="AX18" i="21" s="1"/>
  <c r="N19" i="21"/>
  <c r="Q19" i="21" s="1"/>
  <c r="H20" i="21"/>
  <c r="N20" i="21"/>
  <c r="W20" i="21"/>
  <c r="AX20" i="21" s="1"/>
  <c r="AO13" i="21"/>
  <c r="AU13" i="21" s="1"/>
  <c r="AX13" i="21"/>
  <c r="M11" i="21"/>
  <c r="P11" i="21" s="1"/>
  <c r="Y11" i="21"/>
  <c r="M13" i="21"/>
  <c r="P13" i="21" s="1"/>
  <c r="Y13" i="21"/>
  <c r="AH13" i="21" s="1"/>
  <c r="S14" i="21"/>
  <c r="N11" i="21"/>
  <c r="Q11" i="21" s="1"/>
  <c r="T12" i="21"/>
  <c r="N13" i="21"/>
  <c r="Q13" i="21" s="1"/>
  <c r="T14" i="21"/>
  <c r="AO11" i="21"/>
  <c r="AU11" i="21" s="1"/>
  <c r="AX11" i="21"/>
  <c r="G11" i="21"/>
  <c r="J11" i="21" s="1"/>
  <c r="V11" i="21"/>
  <c r="AB11" i="21"/>
  <c r="AE11" i="21" s="1"/>
  <c r="J12" i="21"/>
  <c r="P12" i="21"/>
  <c r="G13" i="21"/>
  <c r="J13" i="21" s="1"/>
  <c r="V13" i="21"/>
  <c r="AB13" i="21"/>
  <c r="AE13" i="21" s="1"/>
  <c r="J14" i="21"/>
  <c r="P14" i="21"/>
  <c r="AO7" i="21"/>
  <c r="AU7" i="21" s="1"/>
  <c r="AX7" i="21"/>
  <c r="T6" i="21"/>
  <c r="N7" i="21"/>
  <c r="Q7" i="21" s="1"/>
  <c r="T8" i="21"/>
  <c r="J6" i="21"/>
  <c r="P6" i="21"/>
  <c r="G7" i="21"/>
  <c r="J7" i="21" s="1"/>
  <c r="V7" i="21"/>
  <c r="AB7" i="21"/>
  <c r="AE7" i="21" s="1"/>
  <c r="J8" i="21"/>
  <c r="P8" i="21"/>
  <c r="H5" i="21"/>
  <c r="K5" i="21" s="1"/>
  <c r="N5" i="21"/>
  <c r="Q5" i="21" s="1"/>
  <c r="W5" i="21"/>
  <c r="AX5" i="21" s="1"/>
  <c r="AI5" i="21"/>
  <c r="M5" i="21"/>
  <c r="P5" i="21" s="1"/>
  <c r="Y5" i="21"/>
  <c r="G5" i="21"/>
  <c r="J5" i="21" s="1"/>
  <c r="V5" i="21"/>
  <c r="AB5" i="21"/>
  <c r="AE5" i="21" s="1"/>
  <c r="AL5" i="21"/>
  <c r="AL11" i="21"/>
  <c r="T11" i="21" s="1"/>
  <c r="AH6" i="21"/>
  <c r="AN6" i="21" s="1"/>
  <c r="AQ7" i="21"/>
  <c r="AH8" i="21"/>
  <c r="AH12" i="21"/>
  <c r="AN12" i="21" s="1"/>
  <c r="AQ13" i="21"/>
  <c r="AH14" i="21"/>
  <c r="AN14" i="21" s="1"/>
  <c r="AQ17" i="21"/>
  <c r="AH18" i="21"/>
  <c r="AN18" i="21" s="1"/>
  <c r="AZ19" i="21"/>
  <c r="BC19" i="21" s="1"/>
  <c r="AQ19" i="21"/>
  <c r="AH20" i="21"/>
  <c r="AZ38" i="21"/>
  <c r="BC38" i="21" s="1"/>
  <c r="AQ38" i="21"/>
  <c r="AL17" i="21"/>
  <c r="T17" i="21" s="1"/>
  <c r="AL19" i="21"/>
  <c r="T19" i="21" s="1"/>
  <c r="AL38" i="21"/>
  <c r="T38" i="21" s="1"/>
  <c r="AI6" i="21"/>
  <c r="BA7" i="21"/>
  <c r="BD7" i="21" s="1"/>
  <c r="AR7" i="21"/>
  <c r="AI8" i="21"/>
  <c r="AO8" i="21" s="1"/>
  <c r="BA11" i="21"/>
  <c r="BD11" i="21" s="1"/>
  <c r="AR11" i="21"/>
  <c r="AI12" i="21"/>
  <c r="AO12" i="21" s="1"/>
  <c r="AR13" i="21"/>
  <c r="AI14" i="21"/>
  <c r="AO14" i="21" s="1"/>
  <c r="AR17" i="21"/>
  <c r="AI18" i="21"/>
  <c r="AO18" i="21" s="1"/>
  <c r="AR19" i="21"/>
  <c r="BA38" i="21"/>
  <c r="BD38" i="21" s="1"/>
  <c r="AR38" i="21"/>
  <c r="AI40" i="21"/>
  <c r="AO40" i="21" s="1"/>
  <c r="AO6" i="21"/>
  <c r="AL7" i="21"/>
  <c r="T7" i="21" s="1"/>
  <c r="AK7" i="21"/>
  <c r="S7" i="21" s="1"/>
  <c r="AN8" i="21"/>
  <c r="AK11" i="21"/>
  <c r="AK13" i="21"/>
  <c r="S13" i="21" s="1"/>
  <c r="AK17" i="21"/>
  <c r="S17" i="21" s="1"/>
  <c r="AK19" i="21"/>
  <c r="S19" i="21" s="1"/>
  <c r="AN20" i="21"/>
  <c r="AK38" i="21"/>
  <c r="S38" i="21" s="1"/>
  <c r="AN40" i="21"/>
  <c r="AT40" i="21" s="1"/>
  <c r="S29" i="20"/>
  <c r="G30" i="20"/>
  <c r="M30" i="20"/>
  <c r="V30" i="20"/>
  <c r="AW30" i="20" s="1"/>
  <c r="AB30" i="20"/>
  <c r="AH30" i="20" s="1"/>
  <c r="AP31" i="20"/>
  <c r="AG32" i="20"/>
  <c r="AH32" i="20"/>
  <c r="AN32" i="20" s="1"/>
  <c r="I30" i="20"/>
  <c r="O30" i="20"/>
  <c r="AG30" i="20"/>
  <c r="AM30" i="20" s="1"/>
  <c r="AS30" i="20" s="1"/>
  <c r="J32" i="20"/>
  <c r="P32" i="20"/>
  <c r="S28" i="20"/>
  <c r="L21" i="20"/>
  <c r="X21" i="20"/>
  <c r="AG21" i="20" s="1"/>
  <c r="F23" i="20"/>
  <c r="AP23" i="20" s="1"/>
  <c r="U23" i="20"/>
  <c r="AV23" i="20" s="1"/>
  <c r="F21" i="20"/>
  <c r="I21" i="20" s="1"/>
  <c r="U21" i="20"/>
  <c r="AV21" i="20" s="1"/>
  <c r="AH23" i="20"/>
  <c r="AG24" i="20"/>
  <c r="AM24" i="20" s="1"/>
  <c r="AS24" i="20" s="1"/>
  <c r="AH21" i="20"/>
  <c r="AN21" i="20" s="1"/>
  <c r="AT21" i="20" s="1"/>
  <c r="AH22" i="20"/>
  <c r="I22" i="20"/>
  <c r="O22" i="20"/>
  <c r="AG22" i="20"/>
  <c r="AM22" i="20" s="1"/>
  <c r="AS22" i="20" s="1"/>
  <c r="M24" i="20"/>
  <c r="AH24" i="20"/>
  <c r="P22" i="20"/>
  <c r="G24" i="20"/>
  <c r="R22" i="20"/>
  <c r="AJ23" i="20"/>
  <c r="AE20" i="20"/>
  <c r="P20" i="20"/>
  <c r="V20" i="20"/>
  <c r="AW20" i="20" s="1"/>
  <c r="R20" i="20"/>
  <c r="I20" i="20"/>
  <c r="O20" i="20"/>
  <c r="AW13" i="20"/>
  <c r="AG13" i="20"/>
  <c r="F14" i="20"/>
  <c r="L14" i="20"/>
  <c r="U14" i="20"/>
  <c r="AV14" i="20" s="1"/>
  <c r="J16" i="20"/>
  <c r="P16" i="20"/>
  <c r="Y14" i="20"/>
  <c r="AH13" i="20"/>
  <c r="AN13" i="20" s="1"/>
  <c r="G14" i="20"/>
  <c r="M14" i="20"/>
  <c r="V14" i="20"/>
  <c r="AW14" i="20" s="1"/>
  <c r="F16" i="20"/>
  <c r="L16" i="20"/>
  <c r="U16" i="20"/>
  <c r="AV16" i="20" s="1"/>
  <c r="R12" i="20"/>
  <c r="I12" i="20"/>
  <c r="O12" i="20"/>
  <c r="M7" i="20"/>
  <c r="G9" i="20"/>
  <c r="AB9" i="20"/>
  <c r="AH9" i="20" s="1"/>
  <c r="AH7" i="20"/>
  <c r="G7" i="20"/>
  <c r="V9" i="20"/>
  <c r="AW9" i="20" s="1"/>
  <c r="M9" i="20"/>
  <c r="Y5" i="20"/>
  <c r="AH5" i="20" s="1"/>
  <c r="F5" i="20"/>
  <c r="I5" i="20" s="1"/>
  <c r="U5" i="20"/>
  <c r="AV5" i="20" s="1"/>
  <c r="L5" i="20"/>
  <c r="X5" i="20"/>
  <c r="AG5" i="20" s="1"/>
  <c r="AG9" i="20"/>
  <c r="O6" i="20"/>
  <c r="O8" i="20"/>
  <c r="L9" i="20"/>
  <c r="I6" i="20"/>
  <c r="AG7" i="20"/>
  <c r="AM7" i="20" s="1"/>
  <c r="AS7" i="20" s="1"/>
  <c r="I8" i="20"/>
  <c r="F9" i="20"/>
  <c r="AP9" i="20" s="1"/>
  <c r="AG6" i="20"/>
  <c r="AM6" i="20" s="1"/>
  <c r="AS6" i="20" s="1"/>
  <c r="R6" i="20"/>
  <c r="R8" i="20"/>
  <c r="G5" i="20"/>
  <c r="S5" i="20" s="1"/>
  <c r="P5" i="20"/>
  <c r="AG8" i="20"/>
  <c r="AM8" i="20" s="1"/>
  <c r="AP15" i="20"/>
  <c r="AP17" i="20"/>
  <c r="AP25" i="20"/>
  <c r="I25" i="20"/>
  <c r="O31" i="20"/>
  <c r="AJ31" i="20"/>
  <c r="R31" i="20" s="1"/>
  <c r="AE5" i="20"/>
  <c r="AW5" i="20"/>
  <c r="J6" i="20"/>
  <c r="P6" i="20"/>
  <c r="AE7" i="20"/>
  <c r="AW7" i="20"/>
  <c r="J8" i="20"/>
  <c r="P8" i="20"/>
  <c r="AH12" i="20"/>
  <c r="AQ13" i="20"/>
  <c r="AH14" i="20"/>
  <c r="AQ15" i="20"/>
  <c r="AQ17" i="20"/>
  <c r="AQ21" i="20"/>
  <c r="J21" i="20"/>
  <c r="AJ24" i="20"/>
  <c r="R24" i="20" s="1"/>
  <c r="R25" i="20"/>
  <c r="AM33" i="20"/>
  <c r="AS33" i="20" s="1"/>
  <c r="AV33" i="20"/>
  <c r="AV62" i="20"/>
  <c r="AJ7" i="20"/>
  <c r="R7" i="20" s="1"/>
  <c r="AD6" i="20"/>
  <c r="AM9" i="20"/>
  <c r="AS9" i="20" s="1"/>
  <c r="AM12" i="20"/>
  <c r="AS12" i="20" s="1"/>
  <c r="AJ15" i="20"/>
  <c r="R15" i="20" s="1"/>
  <c r="AJ17" i="20"/>
  <c r="R17" i="20" s="1"/>
  <c r="AM20" i="20"/>
  <c r="AS20" i="20" s="1"/>
  <c r="AM25" i="20"/>
  <c r="AS25" i="20" s="1"/>
  <c r="O33" i="20"/>
  <c r="AJ33" i="20"/>
  <c r="R33" i="20" s="1"/>
  <c r="AG62" i="20"/>
  <c r="AM62" i="20" s="1"/>
  <c r="AJ63" i="20"/>
  <c r="R63" i="20" s="1"/>
  <c r="O63" i="20"/>
  <c r="AP7" i="20"/>
  <c r="AM17" i="20"/>
  <c r="AS17" i="20" s="1"/>
  <c r="AK13" i="20"/>
  <c r="S13" i="20" s="1"/>
  <c r="AN15" i="20"/>
  <c r="AT15" i="20" s="1"/>
  <c r="AK15" i="20"/>
  <c r="S15" i="20" s="1"/>
  <c r="AN17" i="20"/>
  <c r="AT17" i="20" s="1"/>
  <c r="AK17" i="20"/>
  <c r="S17" i="20" s="1"/>
  <c r="S21" i="20"/>
  <c r="AG23" i="20"/>
  <c r="AP24" i="20"/>
  <c r="I24" i="20"/>
  <c r="AV24" i="20"/>
  <c r="AG28" i="20"/>
  <c r="AM31" i="20"/>
  <c r="AV31" i="20"/>
  <c r="O61" i="20"/>
  <c r="AJ61" i="20"/>
  <c r="R61" i="20" s="1"/>
  <c r="AM61" i="20"/>
  <c r="AS61" i="20" s="1"/>
  <c r="AP61" i="20"/>
  <c r="AP63" i="20"/>
  <c r="I63" i="20"/>
  <c r="AN31" i="20"/>
  <c r="AT31" i="20" s="1"/>
  <c r="AV61" i="20"/>
  <c r="L62" i="20"/>
  <c r="BK62" i="20" s="1"/>
  <c r="BN62" i="20" s="1"/>
  <c r="BK63" i="20"/>
  <c r="BN63" i="20" s="1"/>
  <c r="AV63" i="20"/>
  <c r="P21" i="20"/>
  <c r="AW22" i="20"/>
  <c r="P23" i="20"/>
  <c r="AE24" i="20"/>
  <c r="J25" i="20"/>
  <c r="P25" i="20"/>
  <c r="AN25" i="20"/>
  <c r="AT25" i="20" s="1"/>
  <c r="AE28" i="20"/>
  <c r="J29" i="20"/>
  <c r="P29" i="20"/>
  <c r="P31" i="20"/>
  <c r="AE32" i="20"/>
  <c r="AW32" i="20"/>
  <c r="J33" i="20"/>
  <c r="P33" i="20"/>
  <c r="AN33" i="20"/>
  <c r="AT33" i="20" s="1"/>
  <c r="AE61" i="20"/>
  <c r="AW61" i="20"/>
  <c r="M62" i="20"/>
  <c r="AE62" i="20"/>
  <c r="AW62" i="20"/>
  <c r="AE63" i="20"/>
  <c r="AW63" i="20"/>
  <c r="AM63" i="20"/>
  <c r="AS63" i="20" s="1"/>
  <c r="AH29" i="20" l="1"/>
  <c r="I23" i="20"/>
  <c r="AN24" i="20"/>
  <c r="AT24" i="20" s="1"/>
  <c r="AN22" i="20"/>
  <c r="AT22" i="20" s="1"/>
  <c r="AG29" i="20"/>
  <c r="AH28" i="20"/>
  <c r="AN28" i="20" s="1"/>
  <c r="AZ25" i="20"/>
  <c r="BC25" i="20" s="1"/>
  <c r="AY12" i="20"/>
  <c r="BB12" i="20" s="1"/>
  <c r="S22" i="20"/>
  <c r="AM28" i="20"/>
  <c r="AS28" i="20" s="1"/>
  <c r="AP5" i="20"/>
  <c r="J31" i="20"/>
  <c r="AZ31" i="20" s="1"/>
  <c r="BC31" i="20" s="1"/>
  <c r="AE30" i="20"/>
  <c r="AN29" i="20"/>
  <c r="AT29" i="20" s="1"/>
  <c r="AQ28" i="20"/>
  <c r="J28" i="20"/>
  <c r="AW24" i="20"/>
  <c r="AN23" i="20"/>
  <c r="AT23" i="20" s="1"/>
  <c r="J23" i="20"/>
  <c r="AK23" i="20"/>
  <c r="S23" i="20" s="1"/>
  <c r="J22" i="20"/>
  <c r="J20" i="20"/>
  <c r="AK20" i="20"/>
  <c r="S20" i="20" s="1"/>
  <c r="AQ12" i="20"/>
  <c r="J12" i="20"/>
  <c r="AN12" i="20"/>
  <c r="AE9" i="20"/>
  <c r="AK8" i="20"/>
  <c r="S8" i="20" s="1"/>
  <c r="AM32" i="20"/>
  <c r="AS32" i="20" s="1"/>
  <c r="I32" i="20"/>
  <c r="AJ32" i="20"/>
  <c r="R32" i="20" s="1"/>
  <c r="AY30" i="20"/>
  <c r="BB30" i="20" s="1"/>
  <c r="AJ29" i="20"/>
  <c r="R29" i="20" s="1"/>
  <c r="AM29" i="20"/>
  <c r="O29" i="20"/>
  <c r="AP29" i="20"/>
  <c r="I29" i="20"/>
  <c r="O28" i="20"/>
  <c r="AJ28" i="20"/>
  <c r="R28" i="20" s="1"/>
  <c r="AP28" i="20"/>
  <c r="I28" i="20"/>
  <c r="AM23" i="20"/>
  <c r="AS23" i="20" s="1"/>
  <c r="AJ21" i="20"/>
  <c r="R21" i="20" s="1"/>
  <c r="AG15" i="20"/>
  <c r="AM15" i="20" s="1"/>
  <c r="AS15" i="20" s="1"/>
  <c r="AM13" i="20"/>
  <c r="AS13" i="20" s="1"/>
  <c r="O13" i="20"/>
  <c r="AP13" i="20"/>
  <c r="R13" i="20"/>
  <c r="O9" i="20"/>
  <c r="O5" i="20"/>
  <c r="AM5" i="20"/>
  <c r="AS5" i="20" s="1"/>
  <c r="AO20" i="21"/>
  <c r="AU20" i="21" s="1"/>
  <c r="AL20" i="21"/>
  <c r="T20" i="21" s="1"/>
  <c r="Q20" i="21"/>
  <c r="AL18" i="21"/>
  <c r="T18" i="21" s="1"/>
  <c r="Q18" i="21"/>
  <c r="BA17" i="21"/>
  <c r="BD17" i="21" s="1"/>
  <c r="AZ17" i="21"/>
  <c r="BC17" i="21" s="1"/>
  <c r="AR20" i="21"/>
  <c r="K20" i="21"/>
  <c r="BA20" i="21" s="1"/>
  <c r="BD20" i="21" s="1"/>
  <c r="AR18" i="21"/>
  <c r="K18" i="21"/>
  <c r="BA19" i="21"/>
  <c r="BD19" i="21" s="1"/>
  <c r="AQ11" i="21"/>
  <c r="S11" i="21"/>
  <c r="BA13" i="21"/>
  <c r="BD13" i="21" s="1"/>
  <c r="AN13" i="21"/>
  <c r="AH11" i="21"/>
  <c r="AN11" i="21" s="1"/>
  <c r="AW13" i="21"/>
  <c r="AL13" i="21"/>
  <c r="T13" i="21" s="1"/>
  <c r="AW11" i="21"/>
  <c r="AN7" i="21"/>
  <c r="AH7" i="21"/>
  <c r="AW7" i="21"/>
  <c r="AR5" i="21"/>
  <c r="T5" i="21"/>
  <c r="AO5" i="21"/>
  <c r="AH5" i="21"/>
  <c r="AN5" i="21" s="1"/>
  <c r="AQ5" i="21"/>
  <c r="AK5" i="21"/>
  <c r="S5" i="21" s="1"/>
  <c r="AW5" i="21"/>
  <c r="AU40" i="21"/>
  <c r="BA40" i="21"/>
  <c r="BD40" i="21" s="1"/>
  <c r="AU14" i="21"/>
  <c r="BA14" i="21"/>
  <c r="BD14" i="21" s="1"/>
  <c r="AU12" i="21"/>
  <c r="BA12" i="21"/>
  <c r="BD12" i="21" s="1"/>
  <c r="AU18" i="21"/>
  <c r="BA18" i="21"/>
  <c r="BD18" i="21" s="1"/>
  <c r="AZ14" i="21"/>
  <c r="BC14" i="21" s="1"/>
  <c r="AT14" i="21"/>
  <c r="BA8" i="21"/>
  <c r="BD8" i="21" s="1"/>
  <c r="AU8" i="21"/>
  <c r="AZ18" i="21"/>
  <c r="BC18" i="21" s="1"/>
  <c r="AT18" i="21"/>
  <c r="AZ12" i="21"/>
  <c r="BC12" i="21" s="1"/>
  <c r="AT12" i="21"/>
  <c r="AZ6" i="21"/>
  <c r="BC6" i="21" s="1"/>
  <c r="AT6" i="21"/>
  <c r="BA6" i="21"/>
  <c r="BD6" i="21" s="1"/>
  <c r="AU6" i="21"/>
  <c r="AZ20" i="21"/>
  <c r="BC20" i="21" s="1"/>
  <c r="AT20" i="21"/>
  <c r="AZ8" i="21"/>
  <c r="BC8" i="21" s="1"/>
  <c r="AT8" i="21"/>
  <c r="AZ40" i="21"/>
  <c r="BC40" i="21" s="1"/>
  <c r="AT32" i="20"/>
  <c r="AZ32" i="20"/>
  <c r="BC32" i="20" s="1"/>
  <c r="AN30" i="20"/>
  <c r="AT30" i="20" s="1"/>
  <c r="AQ30" i="20"/>
  <c r="J30" i="20"/>
  <c r="AZ30" i="20" s="1"/>
  <c r="BC30" i="20" s="1"/>
  <c r="AK30" i="20"/>
  <c r="S30" i="20" s="1"/>
  <c r="P30" i="20"/>
  <c r="AT28" i="20"/>
  <c r="AZ28" i="20"/>
  <c r="BC28" i="20" s="1"/>
  <c r="AM21" i="20"/>
  <c r="AS21" i="20" s="1"/>
  <c r="O21" i="20"/>
  <c r="AP21" i="20"/>
  <c r="R23" i="20"/>
  <c r="AQ24" i="20"/>
  <c r="J24" i="20"/>
  <c r="AZ24" i="20" s="1"/>
  <c r="BC24" i="20" s="1"/>
  <c r="AY24" i="20"/>
  <c r="BB24" i="20" s="1"/>
  <c r="AK24" i="20"/>
  <c r="S24" i="20" s="1"/>
  <c r="P24" i="20"/>
  <c r="AY22" i="20"/>
  <c r="BB22" i="20" s="1"/>
  <c r="AN20" i="20"/>
  <c r="AT20" i="20" s="1"/>
  <c r="AT13" i="20"/>
  <c r="AZ13" i="20"/>
  <c r="BC13" i="20" s="1"/>
  <c r="AM14" i="20"/>
  <c r="AS14" i="20" s="1"/>
  <c r="AJ14" i="20"/>
  <c r="R14" i="20" s="1"/>
  <c r="O14" i="20"/>
  <c r="AN14" i="20"/>
  <c r="AT14" i="20" s="1"/>
  <c r="AJ16" i="20"/>
  <c r="R16" i="20" s="1"/>
  <c r="O16" i="20"/>
  <c r="AK14" i="20"/>
  <c r="S14" i="20" s="1"/>
  <c r="P14" i="20"/>
  <c r="AP14" i="20"/>
  <c r="I14" i="20"/>
  <c r="AY14" i="20" s="1"/>
  <c r="BB14" i="20" s="1"/>
  <c r="AM16" i="20"/>
  <c r="AS16" i="20" s="1"/>
  <c r="AZ16" i="20"/>
  <c r="BC16" i="20" s="1"/>
  <c r="AP16" i="20"/>
  <c r="I16" i="20"/>
  <c r="AQ14" i="20"/>
  <c r="J14" i="20"/>
  <c r="AZ14" i="20" s="1"/>
  <c r="BC14" i="20" s="1"/>
  <c r="AQ9" i="20"/>
  <c r="J9" i="20"/>
  <c r="AQ7" i="20"/>
  <c r="J7" i="20"/>
  <c r="AK7" i="20"/>
  <c r="S7" i="20" s="1"/>
  <c r="P7" i="20"/>
  <c r="I9" i="20"/>
  <c r="AY9" i="20" s="1"/>
  <c r="BB9" i="20" s="1"/>
  <c r="AJ9" i="20"/>
  <c r="R9" i="20" s="1"/>
  <c r="AK9" i="20"/>
  <c r="S9" i="20" s="1"/>
  <c r="P9" i="20"/>
  <c r="AN7" i="20"/>
  <c r="AT7" i="20" s="1"/>
  <c r="AN9" i="20"/>
  <c r="AT9" i="20" s="1"/>
  <c r="AJ5" i="20"/>
  <c r="R5" i="20" s="1"/>
  <c r="AN5" i="20"/>
  <c r="AT5" i="20" s="1"/>
  <c r="AQ5" i="20"/>
  <c r="J5" i="20"/>
  <c r="AZ12" i="20"/>
  <c r="BC12" i="20" s="1"/>
  <c r="AT12" i="20"/>
  <c r="AS8" i="20"/>
  <c r="AY8" i="20"/>
  <c r="BB8" i="20" s="1"/>
  <c r="AS62" i="20"/>
  <c r="AY62" i="20"/>
  <c r="BB62" i="20" s="1"/>
  <c r="AY23" i="20"/>
  <c r="BB23" i="20" s="1"/>
  <c r="P62" i="20"/>
  <c r="AK62" i="20"/>
  <c r="S62" i="20" s="1"/>
  <c r="AY33" i="20"/>
  <c r="BB33" i="20" s="1"/>
  <c r="AY6" i="20"/>
  <c r="BB6" i="20" s="1"/>
  <c r="AZ15" i="20"/>
  <c r="BC15" i="20" s="1"/>
  <c r="AZ17" i="20"/>
  <c r="BC17" i="20" s="1"/>
  <c r="AY25" i="20"/>
  <c r="BB25" i="20" s="1"/>
  <c r="AY17" i="20"/>
  <c r="BB17" i="20" s="1"/>
  <c r="AY20" i="20"/>
  <c r="BB20" i="20" s="1"/>
  <c r="AY28" i="20"/>
  <c r="BB28" i="20" s="1"/>
  <c r="AZ33" i="20"/>
  <c r="BC33" i="20" s="1"/>
  <c r="O62" i="20"/>
  <c r="AJ62" i="20"/>
  <c r="R62" i="20" s="1"/>
  <c r="AY63" i="20"/>
  <c r="BB63" i="20" s="1"/>
  <c r="AY31" i="20"/>
  <c r="BB31" i="20" s="1"/>
  <c r="AS31" i="20"/>
  <c r="AZ21" i="20"/>
  <c r="BC21" i="20" s="1"/>
  <c r="AZ8" i="20"/>
  <c r="BC8" i="20" s="1"/>
  <c r="AZ6" i="20"/>
  <c r="BC6" i="20" s="1"/>
  <c r="AY61" i="20"/>
  <c r="BB61" i="20" s="1"/>
  <c r="AY7" i="20"/>
  <c r="BB7" i="20" s="1"/>
  <c r="AZ22" i="20" l="1"/>
  <c r="BC22" i="20" s="1"/>
  <c r="AY21" i="20"/>
  <c r="BB21" i="20" s="1"/>
  <c r="AY15" i="20"/>
  <c r="BB15" i="20" s="1"/>
  <c r="AY32" i="20"/>
  <c r="BB32" i="20" s="1"/>
  <c r="AY5" i="20"/>
  <c r="BB5" i="20" s="1"/>
  <c r="AZ23" i="20"/>
  <c r="BC23" i="20" s="1"/>
  <c r="AZ29" i="20"/>
  <c r="BC29" i="20" s="1"/>
  <c r="AZ9" i="20"/>
  <c r="BC9" i="20" s="1"/>
  <c r="AY29" i="20"/>
  <c r="BB29" i="20" s="1"/>
  <c r="AS29" i="20"/>
  <c r="AY13" i="20"/>
  <c r="BB13" i="20" s="1"/>
  <c r="AT11" i="21"/>
  <c r="AZ11" i="21"/>
  <c r="BC11" i="21" s="1"/>
  <c r="AT13" i="21"/>
  <c r="AZ13" i="21"/>
  <c r="BC13" i="21" s="1"/>
  <c r="AT7" i="21"/>
  <c r="AZ7" i="21"/>
  <c r="BC7" i="21" s="1"/>
  <c r="AU5" i="21"/>
  <c r="BA5" i="21"/>
  <c r="BD5" i="21" s="1"/>
  <c r="AT5" i="21"/>
  <c r="AZ5" i="21"/>
  <c r="BC5" i="21" s="1"/>
  <c r="AZ20" i="20"/>
  <c r="BC20" i="20" s="1"/>
  <c r="AY16" i="20"/>
  <c r="BB16" i="20" s="1"/>
  <c r="AZ7" i="20"/>
  <c r="BC7" i="20" s="1"/>
  <c r="AZ5" i="20"/>
  <c r="BC5" i="20" s="1"/>
  <c r="Z40" i="18" l="1"/>
  <c r="Y40" i="18"/>
  <c r="Z38" i="18"/>
  <c r="Y38" i="18"/>
  <c r="AO20" i="18"/>
  <c r="AN20" i="18"/>
  <c r="AO19" i="18"/>
  <c r="AN19" i="18"/>
  <c r="AO18" i="18"/>
  <c r="AN18" i="18"/>
  <c r="AO17" i="18"/>
  <c r="AN17" i="18"/>
  <c r="AO14" i="18"/>
  <c r="AN14" i="18"/>
  <c r="AO13" i="18"/>
  <c r="AN13" i="18"/>
  <c r="AO12" i="18"/>
  <c r="AN12" i="18"/>
  <c r="AO11" i="18"/>
  <c r="AN11" i="18"/>
  <c r="AN6" i="18"/>
  <c r="AO6" i="18"/>
  <c r="AN7" i="18"/>
  <c r="AO7" i="18"/>
  <c r="AN8" i="18"/>
  <c r="AO8" i="18"/>
  <c r="AO5" i="18"/>
  <c r="AN5" i="18"/>
  <c r="Z20" i="18"/>
  <c r="AI20" i="18" s="1"/>
  <c r="Y20" i="18"/>
  <c r="AH20" i="18" s="1"/>
  <c r="Z19" i="18"/>
  <c r="Y19" i="18"/>
  <c r="Z18" i="18"/>
  <c r="AI18" i="18" s="1"/>
  <c r="Y18" i="18"/>
  <c r="AH18" i="18" s="1"/>
  <c r="Z17" i="18"/>
  <c r="Y17" i="18"/>
  <c r="Z14" i="18"/>
  <c r="Y14" i="18"/>
  <c r="Z13" i="18"/>
  <c r="Y13" i="18"/>
  <c r="AH13" i="18" s="1"/>
  <c r="Z12" i="18"/>
  <c r="Y12" i="18"/>
  <c r="Z11" i="18"/>
  <c r="Y11" i="18"/>
  <c r="AH11" i="18" s="1"/>
  <c r="Y6" i="18"/>
  <c r="Z6" i="18"/>
  <c r="AI6" i="18" s="1"/>
  <c r="Y7" i="18"/>
  <c r="Z7" i="18"/>
  <c r="AI7" i="18" s="1"/>
  <c r="Y8" i="18"/>
  <c r="Z8" i="18"/>
  <c r="AI8" i="18" s="1"/>
  <c r="Z5" i="18"/>
  <c r="Y5" i="18"/>
  <c r="AH5" i="18" s="1"/>
  <c r="AF40" i="18"/>
  <c r="AC40" i="18"/>
  <c r="AI40" i="18" s="1"/>
  <c r="AO40" i="18" s="1"/>
  <c r="AB40" i="18"/>
  <c r="AH40" i="18" s="1"/>
  <c r="AN40" i="18" s="1"/>
  <c r="AF38" i="18"/>
  <c r="AE38" i="18"/>
  <c r="AC38" i="18"/>
  <c r="AB38" i="18"/>
  <c r="AF20" i="18"/>
  <c r="AE20" i="18"/>
  <c r="AI19" i="18"/>
  <c r="AH19" i="18"/>
  <c r="AF19" i="18"/>
  <c r="AE19" i="18"/>
  <c r="AF18" i="18"/>
  <c r="AE18" i="18"/>
  <c r="AI17" i="18"/>
  <c r="AH17" i="18"/>
  <c r="AF17" i="18"/>
  <c r="AE17" i="18"/>
  <c r="AI14" i="18"/>
  <c r="AH14" i="18"/>
  <c r="AF14" i="18"/>
  <c r="AE14" i="18"/>
  <c r="AI13" i="18"/>
  <c r="AF13" i="18"/>
  <c r="AE13" i="18"/>
  <c r="AI12" i="18"/>
  <c r="AH12" i="18"/>
  <c r="AF12" i="18"/>
  <c r="AE12" i="18"/>
  <c r="AI11" i="18"/>
  <c r="AF11" i="18"/>
  <c r="AE11" i="18"/>
  <c r="AH6" i="18"/>
  <c r="AH7" i="18"/>
  <c r="AH8" i="18"/>
  <c r="AE6" i="18"/>
  <c r="AF6" i="18"/>
  <c r="AE7" i="18"/>
  <c r="AF7" i="18"/>
  <c r="AE8" i="18"/>
  <c r="AF8" i="18"/>
  <c r="AC20" i="18"/>
  <c r="AB20" i="18"/>
  <c r="AC19" i="18"/>
  <c r="AB19" i="18"/>
  <c r="AC18" i="18"/>
  <c r="AB18" i="18"/>
  <c r="AC17" i="18"/>
  <c r="AB17" i="18"/>
  <c r="AC14" i="18"/>
  <c r="AB14" i="18"/>
  <c r="AC13" i="18"/>
  <c r="AB13" i="18"/>
  <c r="AC12" i="18"/>
  <c r="AB12" i="18"/>
  <c r="AC11" i="18"/>
  <c r="AB11" i="18"/>
  <c r="AB6" i="18"/>
  <c r="AC6" i="18"/>
  <c r="AB7" i="18"/>
  <c r="AC7" i="18"/>
  <c r="AB8" i="18"/>
  <c r="AC8" i="18"/>
  <c r="AC5" i="18"/>
  <c r="AB5" i="18"/>
  <c r="AF5" i="18"/>
  <c r="AI38" i="18" l="1"/>
  <c r="AO38" i="18" s="1"/>
  <c r="AH38" i="18"/>
  <c r="AN38" i="18" s="1"/>
  <c r="AE40" i="18"/>
  <c r="AI5" i="18"/>
  <c r="AE5" i="18"/>
  <c r="V5" i="18" l="1"/>
  <c r="W5" i="18"/>
  <c r="V6" i="18"/>
  <c r="W6" i="18"/>
  <c r="V7" i="18"/>
  <c r="W7" i="18"/>
  <c r="V8" i="18"/>
  <c r="W8" i="18"/>
  <c r="B24" i="19" l="1"/>
  <c r="E19" i="19"/>
  <c r="B19" i="19"/>
  <c r="B12" i="19"/>
  <c r="E7" i="19"/>
  <c r="B7" i="19"/>
  <c r="B22" i="19" l="1"/>
  <c r="E17" i="19"/>
  <c r="B17" i="19"/>
  <c r="B10" i="19"/>
  <c r="E5" i="19"/>
  <c r="B5" i="19"/>
  <c r="H40" i="18"/>
  <c r="G40" i="18"/>
  <c r="H38" i="18"/>
  <c r="G38" i="18"/>
  <c r="H20" i="18"/>
  <c r="G20" i="18"/>
  <c r="H19" i="18"/>
  <c r="G19" i="18"/>
  <c r="H18" i="18"/>
  <c r="G18" i="18"/>
  <c r="H17" i="18"/>
  <c r="G17" i="18"/>
  <c r="H14" i="18"/>
  <c r="G14" i="18"/>
  <c r="H13" i="18"/>
  <c r="G13" i="18"/>
  <c r="H12" i="18"/>
  <c r="G12" i="18"/>
  <c r="H11" i="18"/>
  <c r="G11" i="18"/>
  <c r="G6" i="18"/>
  <c r="H6" i="18"/>
  <c r="G7" i="18"/>
  <c r="H7" i="18"/>
  <c r="G8" i="18"/>
  <c r="H8" i="18"/>
  <c r="H5" i="18"/>
  <c r="G5" i="18"/>
  <c r="W20" i="18" l="1"/>
  <c r="W19" i="18"/>
  <c r="M19" i="18"/>
  <c r="W18" i="18"/>
  <c r="M18" i="18"/>
  <c r="P18" i="18" s="1"/>
  <c r="V14" i="18"/>
  <c r="AQ7" i="18"/>
  <c r="K7" i="18"/>
  <c r="M5" i="18"/>
  <c r="M40" i="18"/>
  <c r="B23" i="19" s="1"/>
  <c r="W38" i="18"/>
  <c r="N38" i="18"/>
  <c r="AR38" i="18"/>
  <c r="M20" i="18"/>
  <c r="P20" i="18" s="1"/>
  <c r="AR20" i="18"/>
  <c r="V19" i="18"/>
  <c r="N19" i="18"/>
  <c r="AL19" i="18" s="1"/>
  <c r="K19" i="18"/>
  <c r="V17" i="18"/>
  <c r="M17" i="18"/>
  <c r="P17" i="18" s="1"/>
  <c r="AQ17" i="18"/>
  <c r="N14" i="18"/>
  <c r="Q14" i="18" s="1"/>
  <c r="W12" i="18"/>
  <c r="V12" i="18"/>
  <c r="N12" i="18"/>
  <c r="AL12" i="18" s="1"/>
  <c r="M12" i="18"/>
  <c r="AK12" i="18" s="1"/>
  <c r="K12" i="18"/>
  <c r="J12" i="18"/>
  <c r="N11" i="18"/>
  <c r="Q11" i="18" s="1"/>
  <c r="AR11" i="18"/>
  <c r="N8" i="18"/>
  <c r="AL8" i="18" s="1"/>
  <c r="K8" i="18"/>
  <c r="N7" i="18"/>
  <c r="AL7" i="18" s="1"/>
  <c r="M7" i="18"/>
  <c r="AK7" i="18" s="1"/>
  <c r="N6" i="18"/>
  <c r="Q6" i="18" s="1"/>
  <c r="M6" i="18"/>
  <c r="P6" i="18" s="1"/>
  <c r="AQ6" i="18"/>
  <c r="AX38" i="18" l="1"/>
  <c r="Q38" i="18"/>
  <c r="E18" i="19"/>
  <c r="AW12" i="18"/>
  <c r="AX12" i="18"/>
  <c r="AW19" i="18"/>
  <c r="AX8" i="18"/>
  <c r="AU8" i="18"/>
  <c r="AX7" i="18"/>
  <c r="AU7" i="18"/>
  <c r="AW17" i="18"/>
  <c r="AW6" i="18"/>
  <c r="AX19" i="18"/>
  <c r="AL38" i="18"/>
  <c r="T38" i="18" s="1"/>
  <c r="T8" i="18"/>
  <c r="T19" i="18"/>
  <c r="S7" i="18"/>
  <c r="AR6" i="18"/>
  <c r="T7" i="18"/>
  <c r="J17" i="18"/>
  <c r="N18" i="18"/>
  <c r="AL18" i="18" s="1"/>
  <c r="V18" i="18"/>
  <c r="N20" i="18"/>
  <c r="N17" i="18"/>
  <c r="AL17" i="18" s="1"/>
  <c r="AW7" i="18"/>
  <c r="V11" i="18"/>
  <c r="AQ8" i="18"/>
  <c r="W11" i="18"/>
  <c r="W17" i="18"/>
  <c r="M11" i="18"/>
  <c r="AK11" i="18" s="1"/>
  <c r="S11" i="18" s="1"/>
  <c r="K17" i="18"/>
  <c r="K20" i="18"/>
  <c r="J19" i="18"/>
  <c r="M8" i="18"/>
  <c r="AR14" i="18"/>
  <c r="Q19" i="18"/>
  <c r="K38" i="18"/>
  <c r="AU38" i="18"/>
  <c r="K11" i="18"/>
  <c r="AT12" i="18"/>
  <c r="J7" i="18"/>
  <c r="AL11" i="18"/>
  <c r="T11" i="18" s="1"/>
  <c r="AX20" i="18"/>
  <c r="P19" i="18"/>
  <c r="AK19" i="18"/>
  <c r="S19" i="18" s="1"/>
  <c r="V20" i="18"/>
  <c r="AK20" i="18"/>
  <c r="AQ11" i="18"/>
  <c r="J11" i="18"/>
  <c r="AR13" i="18"/>
  <c r="M13" i="18"/>
  <c r="AW14" i="18"/>
  <c r="N13" i="18"/>
  <c r="M14" i="18"/>
  <c r="J13" i="18"/>
  <c r="V13" i="18"/>
  <c r="W13" i="18"/>
  <c r="W14" i="18"/>
  <c r="AQ12" i="18"/>
  <c r="T12" i="18"/>
  <c r="S12" i="18"/>
  <c r="AL14" i="18"/>
  <c r="AK6" i="18"/>
  <c r="S6" i="18" s="1"/>
  <c r="Q8" i="18"/>
  <c r="AL6" i="18"/>
  <c r="J6" i="18"/>
  <c r="AR5" i="18"/>
  <c r="N5" i="18"/>
  <c r="AK5" i="18"/>
  <c r="P5" i="18"/>
  <c r="AQ5" i="18"/>
  <c r="V38" i="18"/>
  <c r="AK40" i="18"/>
  <c r="P40" i="18"/>
  <c r="V40" i="18"/>
  <c r="W40" i="18"/>
  <c r="AX18" i="18"/>
  <c r="P7" i="18"/>
  <c r="Q7" i="18"/>
  <c r="AR12" i="18"/>
  <c r="AK17" i="18"/>
  <c r="S17" i="18" s="1"/>
  <c r="AK18" i="18"/>
  <c r="AX5" i="18"/>
  <c r="AQ19" i="18"/>
  <c r="AR8" i="18"/>
  <c r="P12" i="18"/>
  <c r="N40" i="18"/>
  <c r="AR19" i="18"/>
  <c r="M38" i="18"/>
  <c r="B18" i="19" s="1"/>
  <c r="AR7" i="18"/>
  <c r="Q12" i="18"/>
  <c r="AR17" i="18"/>
  <c r="AX40" i="18" l="1"/>
  <c r="AW38" i="18"/>
  <c r="AT38" i="18"/>
  <c r="AW40" i="18"/>
  <c r="AT6" i="18"/>
  <c r="P11" i="18"/>
  <c r="AU12" i="18"/>
  <c r="AX13" i="18"/>
  <c r="AW5" i="18"/>
  <c r="AW13" i="18"/>
  <c r="AW18" i="18"/>
  <c r="AT18" i="18"/>
  <c r="AX17" i="18"/>
  <c r="AX6" i="18"/>
  <c r="AU6" i="18"/>
  <c r="AX11" i="18"/>
  <c r="BA11" i="18"/>
  <c r="BD11" i="18" s="1"/>
  <c r="AW20" i="18"/>
  <c r="AT20" i="18"/>
  <c r="AW11" i="18"/>
  <c r="AT11" i="18"/>
  <c r="AW8" i="18"/>
  <c r="AT8" i="18"/>
  <c r="BA38" i="18"/>
  <c r="BD38" i="18" s="1"/>
  <c r="AT19" i="18"/>
  <c r="Q17" i="18"/>
  <c r="T14" i="18"/>
  <c r="J8" i="18"/>
  <c r="AU20" i="18"/>
  <c r="BA20" i="18"/>
  <c r="BD20" i="18" s="1"/>
  <c r="AT7" i="18"/>
  <c r="AZ7" i="18"/>
  <c r="BC7" i="18" s="1"/>
  <c r="P8" i="18"/>
  <c r="AK8" i="18"/>
  <c r="S8" i="18" s="1"/>
  <c r="T18" i="18"/>
  <c r="K6" i="18"/>
  <c r="K14" i="18"/>
  <c r="T17" i="18"/>
  <c r="S5" i="18"/>
  <c r="T6" i="18"/>
  <c r="AU14" i="18"/>
  <c r="Q20" i="18"/>
  <c r="AL20" i="18"/>
  <c r="T20" i="18" s="1"/>
  <c r="Q18" i="18"/>
  <c r="AQ13" i="18"/>
  <c r="AT14" i="18"/>
  <c r="AT17" i="18"/>
  <c r="AZ17" i="18"/>
  <c r="BC17" i="18" s="1"/>
  <c r="AQ20" i="18"/>
  <c r="J20" i="18"/>
  <c r="AU18" i="18"/>
  <c r="S20" i="18"/>
  <c r="AL13" i="18"/>
  <c r="T13" i="18" s="1"/>
  <c r="Q13" i="18"/>
  <c r="AK13" i="18"/>
  <c r="S13" i="18" s="1"/>
  <c r="P13" i="18"/>
  <c r="AX14" i="18"/>
  <c r="K13" i="18"/>
  <c r="AQ14" i="18"/>
  <c r="J14" i="18"/>
  <c r="BA12" i="18"/>
  <c r="BD12" i="18" s="1"/>
  <c r="AZ12" i="18"/>
  <c r="BC12" i="18" s="1"/>
  <c r="P14" i="18"/>
  <c r="AK14" i="18"/>
  <c r="S14" i="18" s="1"/>
  <c r="BA8" i="18"/>
  <c r="BD8" i="18" s="1"/>
  <c r="BA7" i="18"/>
  <c r="BD7" i="18" s="1"/>
  <c r="AZ6" i="18"/>
  <c r="BC6" i="18" s="1"/>
  <c r="AL5" i="18"/>
  <c r="T5" i="18" s="1"/>
  <c r="Q5" i="18"/>
  <c r="K5" i="18"/>
  <c r="AU5" i="18"/>
  <c r="J5" i="18"/>
  <c r="S40" i="18"/>
  <c r="Q40" i="18"/>
  <c r="AL40" i="18"/>
  <c r="T40" i="18" s="1"/>
  <c r="J18" i="18"/>
  <c r="AQ18" i="18"/>
  <c r="J40" i="18"/>
  <c r="AQ40" i="18"/>
  <c r="AU40" i="18"/>
  <c r="J38" i="18"/>
  <c r="AQ38" i="18"/>
  <c r="K18" i="18"/>
  <c r="BA18" i="18" s="1"/>
  <c r="BD18" i="18" s="1"/>
  <c r="AR18" i="18"/>
  <c r="K40" i="18"/>
  <c r="AR40" i="18"/>
  <c r="S18" i="18"/>
  <c r="AT40" i="18"/>
  <c r="AZ19" i="18"/>
  <c r="BC19" i="18" s="1"/>
  <c r="AK38" i="18"/>
  <c r="S38" i="18" s="1"/>
  <c r="P38" i="18"/>
  <c r="AZ11" i="18" l="1"/>
  <c r="BC11" i="18" s="1"/>
  <c r="AU11" i="18"/>
  <c r="AT5" i="18"/>
  <c r="AU17" i="18"/>
  <c r="AZ8" i="18"/>
  <c r="BC8" i="18" s="1"/>
  <c r="BA6" i="18"/>
  <c r="BD6" i="18" s="1"/>
  <c r="AU13" i="18"/>
  <c r="AZ20" i="18"/>
  <c r="BC20" i="18" s="1"/>
  <c r="BA17" i="18"/>
  <c r="BD17" i="18" s="1"/>
  <c r="AZ14" i="18"/>
  <c r="BC14" i="18" s="1"/>
  <c r="BA14" i="18"/>
  <c r="BD14" i="18" s="1"/>
  <c r="BA5" i="18"/>
  <c r="BD5" i="18" s="1"/>
  <c r="AU19" i="18"/>
  <c r="BA19" i="18"/>
  <c r="BD19" i="18" s="1"/>
  <c r="BA13" i="18"/>
  <c r="BD13" i="18" s="1"/>
  <c r="AT13" i="18"/>
  <c r="AZ13" i="18"/>
  <c r="BC13" i="18" s="1"/>
  <c r="AZ5" i="18"/>
  <c r="BC5" i="18" s="1"/>
  <c r="AZ40" i="18"/>
  <c r="BC40" i="18" s="1"/>
  <c r="AZ38" i="18"/>
  <c r="BC38" i="18" s="1"/>
  <c r="AZ18" i="18"/>
  <c r="BC18" i="18" s="1"/>
  <c r="BA40" i="18"/>
  <c r="BD40" i="18" s="1"/>
  <c r="E6" i="19" l="1"/>
  <c r="B6" i="19"/>
  <c r="B11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42" authorId="0" shapeId="0" xr:uid="{FBE0B55A-BF8C-4FD9-9373-D71E5823CE03}">
      <text>
        <r>
          <rPr>
            <b/>
            <sz val="9"/>
            <color indexed="81"/>
            <rFont val="Tahoma"/>
            <charset val="1"/>
          </rPr>
          <t>Steve Alcock:</t>
        </r>
        <r>
          <rPr>
            <sz val="9"/>
            <color indexed="81"/>
            <rFont val="Tahoma"/>
            <charset val="1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sharedStrings.xml><?xml version="1.0" encoding="utf-8"?>
<sst xmlns="http://schemas.openxmlformats.org/spreadsheetml/2006/main" count="1349" uniqueCount="173">
  <si>
    <t>Silver</t>
  </si>
  <si>
    <t>Gold</t>
  </si>
  <si>
    <t>UK</t>
  </si>
  <si>
    <t>1 to 5 Days</t>
  </si>
  <si>
    <t>6 to 10 Days</t>
  </si>
  <si>
    <t>11 to 17 days</t>
  </si>
  <si>
    <t>18 to 24 days</t>
  </si>
  <si>
    <t>25 to 31 days</t>
  </si>
  <si>
    <t>Europe</t>
  </si>
  <si>
    <t>Each additional week</t>
  </si>
  <si>
    <t>Worldwide including USA/Canada/Caribbean</t>
  </si>
  <si>
    <t xml:space="preserve">18 to 24 days </t>
  </si>
  <si>
    <t>EUROPE</t>
  </si>
  <si>
    <t>Individual</t>
  </si>
  <si>
    <t>Couple</t>
  </si>
  <si>
    <t>Family</t>
  </si>
  <si>
    <t>65 to 74 Years</t>
  </si>
  <si>
    <t>Hays Travel Limited and Hays Travel Independence Group –Single Trip – Rating Notes</t>
  </si>
  <si>
    <t xml:space="preserve">19-49 years of age:  </t>
  </si>
  <si>
    <t>Rates as shown (max duration 365 days)</t>
  </si>
  <si>
    <t>50-64 years of age:</t>
  </si>
  <si>
    <t>65-74 years of age:</t>
  </si>
  <si>
    <t>75-85 years of age:</t>
  </si>
  <si>
    <t>86-90 years of age:</t>
  </si>
  <si>
    <t>Infants under 3 at date of travel:</t>
  </si>
  <si>
    <t>Free of charge when travelling with an Insured Adult</t>
  </si>
  <si>
    <t>Children under 19 years of age at date of travel:</t>
  </si>
  <si>
    <t>Single Parent Family Premium</t>
  </si>
  <si>
    <t xml:space="preserve">under 19 years of age or under age 21 if in full-time education living </t>
  </si>
  <si>
    <t>Family Premium:</t>
  </si>
  <si>
    <t>Cruise extension</t>
  </si>
  <si>
    <t>Worldwide (per person)</t>
  </si>
  <si>
    <t>Hazardous Activities:</t>
  </si>
  <si>
    <t>Pack 1</t>
  </si>
  <si>
    <t>Free</t>
  </si>
  <si>
    <t>Pack 2</t>
  </si>
  <si>
    <t>Pack 3</t>
  </si>
  <si>
    <t>Pack 4</t>
  </si>
  <si>
    <t>Pre-existing Medical conditions:</t>
  </si>
  <si>
    <t>Additional Premiums may be required subject to medical screening.</t>
  </si>
  <si>
    <t>Hays Travel Limited and Hays Travel Independence Group –Annual Multi Trip – Rating Notes</t>
  </si>
  <si>
    <t>As per rating table</t>
  </si>
  <si>
    <t>65 to 74 years</t>
  </si>
  <si>
    <t>Maximum age at date of issue:</t>
  </si>
  <si>
    <t>74 years.</t>
  </si>
  <si>
    <t>Family definition:</t>
  </si>
  <si>
    <t>NB:   UK travel must have at least 2 nights pre-booked accommodation unless a flight or sea crossing is involved.</t>
  </si>
  <si>
    <t xml:space="preserve">1 to 5 Days </t>
  </si>
  <si>
    <t>Net to Uwtr</t>
  </si>
  <si>
    <t>Territorial Limits:</t>
  </si>
  <si>
    <t>Area 1</t>
  </si>
  <si>
    <t>Area 2</t>
  </si>
  <si>
    <t>Area 3</t>
  </si>
  <si>
    <t>Area 4</t>
  </si>
  <si>
    <t>UK, the Channel Islands, the Isle of Man and the Republic of Ireland.</t>
  </si>
  <si>
    <t>Grandparent / Grandparents</t>
  </si>
  <si>
    <t>Allowed for Family &amp; Single Parent Family policies</t>
  </si>
  <si>
    <t>W/W excluding USA/Canada/Caribbean</t>
  </si>
  <si>
    <t>W/W including USA/Canada/Caribbean</t>
  </si>
  <si>
    <t>2 adults plus any number of their dependent children under 19 years of age or under age 21 if in full-time education living in the same household</t>
  </si>
  <si>
    <t>Net to Rush (incl Hays 10%)</t>
  </si>
  <si>
    <t>60 Days Max Trip Duration</t>
  </si>
  <si>
    <t>90 Days Max Trip Duration</t>
  </si>
  <si>
    <t>42 Days Max Trip Duration</t>
  </si>
  <si>
    <t>Net to AWP</t>
  </si>
  <si>
    <t>Europe / med cruises (pp)</t>
  </si>
  <si>
    <t>Hays Rebate (10%)</t>
  </si>
  <si>
    <t>WW Excl USA /Canada /Caribbean</t>
  </si>
  <si>
    <t>WW Incl USA /Canada /Caribbean</t>
  </si>
  <si>
    <t>19 - 49</t>
  </si>
  <si>
    <t>50 - 64</t>
  </si>
  <si>
    <t>65 - 74</t>
  </si>
  <si>
    <t>75 - 85</t>
  </si>
  <si>
    <t>86 - 90</t>
  </si>
  <si>
    <t>N/A</t>
  </si>
  <si>
    <t>Age Loading:</t>
  </si>
  <si>
    <t>Start :</t>
  </si>
  <si>
    <t>End :</t>
  </si>
  <si>
    <t>Days =</t>
  </si>
  <si>
    <t>Additional weeks</t>
  </si>
  <si>
    <t>Couples are based on the youngest age band</t>
  </si>
  <si>
    <t>x 0.5 Adult premium when travelling ALONE</t>
  </si>
  <si>
    <t xml:space="preserve">x 2 Adult premium (2 adults plus any number of their dependent children </t>
  </si>
  <si>
    <t>NTR x 1.4 Shown Rates (Max Age 64 years)</t>
  </si>
  <si>
    <t>NTR x 1.6 Shown Rates (Max Age 64 years)</t>
  </si>
  <si>
    <t>NTR x 2 Shown Rates (Max Age 64 years)</t>
  </si>
  <si>
    <t>Base</t>
  </si>
  <si>
    <t>Base with AP3</t>
  </si>
  <si>
    <t>NTR :</t>
  </si>
  <si>
    <t>NTU :</t>
  </si>
  <si>
    <t>Example Calculation with Early Bookers Discount</t>
  </si>
  <si>
    <t>Cost of adding WS</t>
  </si>
  <si>
    <t>Base with AP3 &amp; WS</t>
  </si>
  <si>
    <t>Cost of Adding AP3</t>
  </si>
  <si>
    <t>Cost of Adding Golf Cover</t>
  </si>
  <si>
    <t>Base with AP3, WS &amp; Golf</t>
  </si>
  <si>
    <t>Cost of Adding £1k Cancellation cover</t>
  </si>
  <si>
    <t>Base with AP3, WS, Golf &amp; CC</t>
  </si>
  <si>
    <t>Final with AP3, WS, Golf &amp; CC and Early Bookers Discount</t>
  </si>
  <si>
    <t>Apply your (x) / % Loadings first (in any order)</t>
  </si>
  <si>
    <t>Add your fixed price endorsements after your (x)/% loadings</t>
  </si>
  <si>
    <r>
      <rPr>
        <b/>
        <sz val="11"/>
        <color rgb="FFFF0000"/>
        <rFont val="Calibri"/>
        <family val="2"/>
        <scheme val="minor"/>
      </rPr>
      <t>Discount for Early Booking</t>
    </r>
    <r>
      <rPr>
        <b/>
        <sz val="11"/>
        <color theme="1"/>
        <rFont val="Calibri"/>
        <family val="2"/>
        <scheme val="minor"/>
      </rPr>
      <t xml:space="preserve"> (&lt;21days)</t>
    </r>
  </si>
  <si>
    <t>19 to 54 years</t>
  </si>
  <si>
    <t>55 to 64 years</t>
  </si>
  <si>
    <t>Net to Rush</t>
  </si>
  <si>
    <t>NTR (Incl Hays) Margin</t>
  </si>
  <si>
    <t>Overall Margin</t>
  </si>
  <si>
    <r>
      <rPr>
        <b/>
        <sz val="11"/>
        <color theme="1"/>
        <rFont val="Calibri"/>
        <family val="2"/>
        <scheme val="minor"/>
      </rPr>
      <t>x 1.09</t>
    </r>
    <r>
      <rPr>
        <sz val="11"/>
        <color theme="1"/>
        <rFont val="Calibri"/>
        <family val="2"/>
        <scheme val="minor"/>
      </rPr>
      <t xml:space="preserve"> Shown rates (max duration of 183 days)</t>
    </r>
  </si>
  <si>
    <r>
      <rPr>
        <b/>
        <sz val="11"/>
        <color theme="1"/>
        <rFont val="Calibri"/>
        <family val="2"/>
        <scheme val="minor"/>
      </rPr>
      <t>x 4.36</t>
    </r>
    <r>
      <rPr>
        <sz val="11"/>
        <color theme="1"/>
        <rFont val="Calibri"/>
        <family val="2"/>
        <scheme val="minor"/>
      </rPr>
      <t xml:space="preserve"> Shown rates (max duration of 65 days)</t>
    </r>
  </si>
  <si>
    <r>
      <rPr>
        <b/>
        <sz val="11"/>
        <color theme="1"/>
        <rFont val="Calibri"/>
        <family val="2"/>
        <scheme val="minor"/>
      </rPr>
      <t>x 6.54</t>
    </r>
    <r>
      <rPr>
        <sz val="11"/>
        <color theme="1"/>
        <rFont val="Calibri"/>
        <family val="2"/>
        <scheme val="minor"/>
      </rPr>
      <t xml:space="preserve"> Shown rates (max duration of 17 days - no cover for Worldwide including USA/Canada/Caribbean)</t>
    </r>
  </si>
  <si>
    <r>
      <rPr>
        <b/>
        <sz val="11"/>
        <color theme="1"/>
        <rFont val="Calibri"/>
        <family val="2"/>
        <scheme val="minor"/>
      </rPr>
      <t xml:space="preserve">x 8.175 </t>
    </r>
    <r>
      <rPr>
        <sz val="11"/>
        <color theme="1"/>
        <rFont val="Calibri"/>
        <family val="2"/>
        <scheme val="minor"/>
      </rPr>
      <t>Shown rates (max duration of 17 days - no cover for Worldwide including USA/Canada/Caribbean)</t>
    </r>
  </si>
  <si>
    <t>Worldwide, excluding the United States of America, Canada, the Caribbean Islands and the Bahamas, Cuba and Bermuda but including Mexico.</t>
  </si>
  <si>
    <t>Worldwide including the United States of America, Canada,the Caribbean Islands and the Bahamas, Cuba and Bermuda.</t>
  </si>
  <si>
    <t>The Continent of Europe west of the Ural Mountains, Iceland, Madeira, the Canary Islands, the Azores, Lapland and any country or island with a mediterranean coastline (but not Israel Algeria, Syria, Lebanon or Libya).</t>
  </si>
  <si>
    <r>
      <rPr>
        <b/>
        <sz val="11"/>
        <color theme="1"/>
        <rFont val="Calibri"/>
        <family val="2"/>
        <scheme val="minor"/>
      </rPr>
      <t>x 2.38</t>
    </r>
    <r>
      <rPr>
        <sz val="11"/>
        <color theme="1"/>
        <rFont val="Calibri"/>
        <family val="2"/>
        <scheme val="minor"/>
      </rPr>
      <t xml:space="preserve"> Shown rates (max duration of 75 days)</t>
    </r>
  </si>
  <si>
    <t>Hays NSP (@ MAX 50%)</t>
  </si>
  <si>
    <t>Hays GSP @ MAX 50% Actual Value</t>
  </si>
  <si>
    <t>Late Bookers Discount @ 15%:</t>
  </si>
  <si>
    <t>Rate x 0.85 (holidays booked within 21 days of departure)</t>
  </si>
  <si>
    <t>x 2 (i.e. + 100%)</t>
  </si>
  <si>
    <t>x 3 (i.e. + 200%)</t>
  </si>
  <si>
    <t>x 5.5 (i.e. + 450%)</t>
  </si>
  <si>
    <t>Rush Original Comm</t>
  </si>
  <si>
    <t>Rush (Inc Hays 10%) Comm</t>
  </si>
  <si>
    <t>Rush Comm (Proportion of 50% CAP)</t>
  </si>
  <si>
    <t>Hays Comm (Proportion of 50% CAP)</t>
  </si>
  <si>
    <t>Combined MAX Comm</t>
  </si>
  <si>
    <t>Hays Comm (Inc 10% Rebate)</t>
  </si>
  <si>
    <t>Combined Actual Comm £</t>
  </si>
  <si>
    <t>Combined Actual Comm %</t>
  </si>
  <si>
    <t>x 1.5 Adult Premium (1 or 2 adults plus any number of their dependent children under 19 years of age or under age 21 if in full-time education living in the same household) Age band loading applies.</t>
  </si>
  <si>
    <t>Cancellation Top-up: First £5,000 per person covered within basic policy, then £1,000 per person up to a maximum cancellation cover of £20,000.</t>
  </si>
  <si>
    <t>Single Parent Family</t>
  </si>
  <si>
    <t>Couples</t>
  </si>
  <si>
    <t>2x Individual rates (based on respective age bands)</t>
  </si>
  <si>
    <t>Single Parent definition:</t>
  </si>
  <si>
    <t>150% Adult premium (1 adult plus any number of their dependent children or grandchildren under 19 years of age or under age 21 if in full-time education living in the same household)</t>
  </si>
  <si>
    <r>
      <t xml:space="preserve">in the same household). </t>
    </r>
    <r>
      <rPr>
        <b/>
        <sz val="11"/>
        <color rgb="FFFF0000"/>
        <rFont val="Calibri"/>
        <family val="2"/>
        <scheme val="minor"/>
      </rPr>
      <t>Age band loading applies to the youngest adult.</t>
    </r>
  </si>
  <si>
    <t>Rates effective from 1 January 2023</t>
  </si>
  <si>
    <t>Increase of</t>
  </si>
  <si>
    <t>of 50%</t>
  </si>
  <si>
    <t>Hays Travel Policy Endorsements</t>
  </si>
  <si>
    <t>Single Trip</t>
  </si>
  <si>
    <t>Cruise - Europe</t>
  </si>
  <si>
    <t>Cruise - Worldwide</t>
  </si>
  <si>
    <t>NTU</t>
  </si>
  <si>
    <t>NTR</t>
  </si>
  <si>
    <t>GSP</t>
  </si>
  <si>
    <t>Single Trip - Cancellation Top Up</t>
  </si>
  <si>
    <t>AMT</t>
  </si>
  <si>
    <t>AMT - Cancellation Top Up</t>
  </si>
  <si>
    <t>Hays NSP (Rounded Down)</t>
  </si>
  <si>
    <t>Hays GSP Variance (Rounded Down)</t>
  </si>
  <si>
    <t>Hays GSP (Rounded Down)</t>
  </si>
  <si>
    <t>91+ years of age:</t>
  </si>
  <si>
    <t>91+</t>
  </si>
  <si>
    <t xml:space="preserve">Due to calculation of ages and roundings, some GSP may differ by pennies. </t>
  </si>
  <si>
    <t xml:space="preserve">Net to Rush </t>
  </si>
  <si>
    <t xml:space="preserve">Hays GSP </t>
  </si>
  <si>
    <r>
      <rPr>
        <b/>
        <sz val="11"/>
        <color theme="1"/>
        <rFont val="Calibri"/>
        <family val="2"/>
        <scheme val="minor"/>
      </rPr>
      <t>Cancellation Top-up:</t>
    </r>
    <r>
      <rPr>
        <sz val="11"/>
        <color theme="1"/>
        <rFont val="Calibri"/>
        <family val="2"/>
        <scheme val="minor"/>
      </rPr>
      <t xml:space="preserve"> First £5,000 per person covered within basic policy, then £1,000 per person up to a maximum cancellation cover of £20,000.</t>
    </r>
  </si>
  <si>
    <t>First £5,000 per person covered within basic policy, then £1,000 per person up to a maximum cancellation cover of £20,000</t>
  </si>
  <si>
    <r>
      <rPr>
        <b/>
        <sz val="11"/>
        <color theme="1"/>
        <rFont val="Calibri"/>
        <family val="2"/>
        <scheme val="minor"/>
      </rPr>
      <t>Cancellation Top-up</t>
    </r>
    <r>
      <rPr>
        <sz val="11"/>
        <color theme="1"/>
        <rFont val="Calibri"/>
        <family val="2"/>
        <scheme val="minor"/>
      </rPr>
      <t xml:space="preserve">: </t>
    </r>
  </si>
  <si>
    <t xml:space="preserve"> First £5,000 per person covered within basic policy, then £1,000 per person up to a maximum cancellation cover of £20,000.</t>
  </si>
  <si>
    <t>Cancellation Top-up:</t>
  </si>
  <si>
    <t>The Continent of Europe west of the Ural Mountains (Including Republic of Ireland), Iceland, Madeira, the Canary Islands, the Azores, Lapland and any country or island with a mediterranean coastline (but not Israel Algeria, Syria, Lebanon or Libya).</t>
  </si>
  <si>
    <t>UK, the Channel Islands, the Isle of Man.</t>
  </si>
  <si>
    <t>Rates effective from 1 April 2025</t>
  </si>
  <si>
    <t>Net to Rush with effect from 1 April 2025</t>
  </si>
  <si>
    <t>Hays GSP with effect from 1 April 2025</t>
  </si>
  <si>
    <t>AMT Silver Including Cruise</t>
  </si>
  <si>
    <t>AMT Silver Standard Policy</t>
  </si>
  <si>
    <t>AMT Gold Standard Policy</t>
  </si>
  <si>
    <t>AMT Gold Including 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</si>
</sst>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&quot;£&quot;#,##0.00;[Red]\(&quot;£&quot;#,##0.00\)"/>
    <numFmt numFmtId="166" formatCode="&quot;£&quot;#,##0.00;[Red]&quot;£&quot;#,##0.00"/>
    <numFmt numFmtId="167" formatCode="_-* #,##0.000_-;\-* #,##0.000_-;_-* &quot;-&quot;??_-;_-@_-"/>
    <numFmt numFmtId="168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AA5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6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8">
    <xf numFmtId="0" fontId="0" fillId="0" borderId="0" xfId="0"/>
    <xf numFmtId="0" fontId="0" fillId="5" borderId="0" xfId="0" applyFill="1"/>
    <xf numFmtId="0" fontId="6" fillId="5" borderId="0" xfId="0" applyFont="1" applyFill="1" applyAlignment="1">
      <alignment horizontal="center"/>
    </xf>
    <xf numFmtId="0" fontId="8" fillId="5" borderId="0" xfId="0" applyFont="1" applyFill="1"/>
    <xf numFmtId="0" fontId="1" fillId="5" borderId="0" xfId="0" applyFont="1" applyFill="1"/>
    <xf numFmtId="7" fontId="0" fillId="8" borderId="9" xfId="4" applyNumberFormat="1" applyFont="1" applyFill="1" applyBorder="1" applyAlignment="1">
      <alignment horizontal="center"/>
    </xf>
    <xf numFmtId="7" fontId="0" fillId="8" borderId="5" xfId="4" applyNumberFormat="1" applyFont="1" applyFill="1" applyBorder="1" applyAlignment="1">
      <alignment horizontal="center"/>
    </xf>
    <xf numFmtId="7" fontId="0" fillId="8" borderId="10" xfId="4" applyNumberFormat="1" applyFont="1" applyFill="1" applyBorder="1" applyAlignment="1">
      <alignment horizontal="center"/>
    </xf>
    <xf numFmtId="7" fontId="0" fillId="5" borderId="0" xfId="4" applyNumberFormat="1" applyFont="1" applyFill="1" applyAlignment="1">
      <alignment horizontal="center"/>
    </xf>
    <xf numFmtId="7" fontId="0" fillId="9" borderId="9" xfId="4" applyNumberFormat="1" applyFont="1" applyFill="1" applyBorder="1" applyAlignment="1">
      <alignment horizontal="center"/>
    </xf>
    <xf numFmtId="7" fontId="0" fillId="9" borderId="5" xfId="4" applyNumberFormat="1" applyFont="1" applyFill="1" applyBorder="1" applyAlignment="1">
      <alignment horizontal="center"/>
    </xf>
    <xf numFmtId="7" fontId="0" fillId="9" borderId="10" xfId="4" applyNumberFormat="1" applyFont="1" applyFill="1" applyBorder="1" applyAlignment="1">
      <alignment horizontal="center"/>
    </xf>
    <xf numFmtId="7" fontId="0" fillId="8" borderId="11" xfId="4" applyNumberFormat="1" applyFont="1" applyFill="1" applyBorder="1" applyAlignment="1">
      <alignment horizontal="center"/>
    </xf>
    <xf numFmtId="7" fontId="0" fillId="8" borderId="6" xfId="4" applyNumberFormat="1" applyFont="1" applyFill="1" applyBorder="1" applyAlignment="1">
      <alignment horizontal="center"/>
    </xf>
    <xf numFmtId="7" fontId="0" fillId="8" borderId="12" xfId="4" applyNumberFormat="1" applyFont="1" applyFill="1" applyBorder="1" applyAlignment="1">
      <alignment horizontal="center"/>
    </xf>
    <xf numFmtId="7" fontId="0" fillId="9" borderId="11" xfId="4" applyNumberFormat="1" applyFont="1" applyFill="1" applyBorder="1" applyAlignment="1">
      <alignment horizontal="center"/>
    </xf>
    <xf numFmtId="7" fontId="0" fillId="9" borderId="6" xfId="4" applyNumberFormat="1" applyFont="1" applyFill="1" applyBorder="1" applyAlignment="1">
      <alignment horizontal="center"/>
    </xf>
    <xf numFmtId="7" fontId="0" fillId="9" borderId="12" xfId="4" applyNumberFormat="1" applyFont="1" applyFill="1" applyBorder="1" applyAlignment="1">
      <alignment horizontal="center"/>
    </xf>
    <xf numFmtId="0" fontId="1" fillId="5" borderId="0" xfId="0" applyFont="1" applyFill="1" applyAlignment="1">
      <alignment wrapText="1"/>
    </xf>
    <xf numFmtId="0" fontId="1" fillId="8" borderId="13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wrapText="1"/>
    </xf>
    <xf numFmtId="0" fontId="1" fillId="9" borderId="14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0" fillId="5" borderId="0" xfId="0" applyFill="1" applyAlignment="1">
      <alignment horizontal="right"/>
    </xf>
    <xf numFmtId="0" fontId="0" fillId="5" borderId="16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7" fontId="1" fillId="5" borderId="0" xfId="4" applyNumberFormat="1" applyFont="1" applyFill="1" applyAlignment="1">
      <alignment horizontal="center"/>
    </xf>
    <xf numFmtId="9" fontId="1" fillId="4" borderId="1" xfId="2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10" fontId="1" fillId="4" borderId="1" xfId="2" applyNumberFormat="1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14" fontId="1" fillId="5" borderId="0" xfId="0" applyNumberFormat="1" applyFont="1" applyFill="1" applyAlignment="1">
      <alignment horizontal="center"/>
    </xf>
    <xf numFmtId="7" fontId="0" fillId="5" borderId="0" xfId="0" applyNumberFormat="1" applyFill="1"/>
    <xf numFmtId="10" fontId="1" fillId="5" borderId="0" xfId="2" applyNumberFormat="1" applyFont="1" applyFill="1"/>
    <xf numFmtId="0" fontId="0" fillId="5" borderId="0" xfId="0" applyFill="1" applyAlignment="1">
      <alignment horizontal="center"/>
    </xf>
    <xf numFmtId="8" fontId="0" fillId="5" borderId="0" xfId="0" applyNumberFormat="1" applyFill="1"/>
    <xf numFmtId="8" fontId="0" fillId="5" borderId="0" xfId="0" applyNumberFormat="1" applyFill="1" applyAlignment="1">
      <alignment horizontal="center"/>
    </xf>
    <xf numFmtId="2" fontId="0" fillId="5" borderId="0" xfId="0" applyNumberFormat="1" applyFill="1"/>
    <xf numFmtId="14" fontId="0" fillId="5" borderId="0" xfId="0" applyNumberFormat="1" applyFill="1"/>
    <xf numFmtId="0" fontId="2" fillId="5" borderId="0" xfId="1" applyFill="1"/>
    <xf numFmtId="0" fontId="6" fillId="5" borderId="0" xfId="1" applyFont="1" applyFill="1"/>
    <xf numFmtId="0" fontId="0" fillId="5" borderId="0" xfId="0" applyFill="1" applyAlignment="1">
      <alignment horizontal="left"/>
    </xf>
    <xf numFmtId="9" fontId="0" fillId="5" borderId="0" xfId="0" applyNumberFormat="1" applyFill="1" applyAlignment="1">
      <alignment horizontal="left"/>
    </xf>
    <xf numFmtId="0" fontId="6" fillId="5" borderId="0" xfId="1" applyFont="1" applyFill="1" applyAlignment="1">
      <alignment horizontal="right"/>
    </xf>
    <xf numFmtId="0" fontId="5" fillId="5" borderId="0" xfId="1" applyFont="1" applyFill="1" applyAlignment="1">
      <alignment horizontal="right"/>
    </xf>
    <xf numFmtId="0" fontId="2" fillId="5" borderId="0" xfId="1" applyFill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horizontal="left" vertical="center" indent="5"/>
    </xf>
    <xf numFmtId="8" fontId="1" fillId="5" borderId="0" xfId="0" applyNumberFormat="1" applyFont="1" applyFill="1" applyAlignment="1">
      <alignment horizontal="center"/>
    </xf>
    <xf numFmtId="0" fontId="0" fillId="4" borderId="0" xfId="0" applyFill="1"/>
    <xf numFmtId="165" fontId="1" fillId="5" borderId="0" xfId="0" applyNumberFormat="1" applyFont="1" applyFill="1" applyAlignment="1">
      <alignment horizontal="center"/>
    </xf>
    <xf numFmtId="0" fontId="0" fillId="5" borderId="18" xfId="0" applyFill="1" applyBorder="1"/>
    <xf numFmtId="165" fontId="1" fillId="5" borderId="18" xfId="0" applyNumberFormat="1" applyFont="1" applyFill="1" applyBorder="1" applyAlignment="1">
      <alignment horizontal="center"/>
    </xf>
    <xf numFmtId="166" fontId="0" fillId="5" borderId="0" xfId="0" applyNumberFormat="1" applyFill="1"/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0" fillId="5" borderId="19" xfId="0" applyFill="1" applyBorder="1"/>
    <xf numFmtId="165" fontId="0" fillId="5" borderId="19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165" fontId="1" fillId="4" borderId="0" xfId="0" applyNumberFormat="1" applyFont="1" applyFill="1" applyAlignment="1">
      <alignment horizontal="center"/>
    </xf>
    <xf numFmtId="165" fontId="1" fillId="4" borderId="20" xfId="0" applyNumberFormat="1" applyFont="1" applyFill="1" applyBorder="1" applyAlignment="1">
      <alignment horizontal="center"/>
    </xf>
    <xf numFmtId="165" fontId="0" fillId="5" borderId="21" xfId="0" applyNumberFormat="1" applyFill="1" applyBorder="1" applyAlignment="1">
      <alignment horizontal="center"/>
    </xf>
    <xf numFmtId="165" fontId="1" fillId="5" borderId="20" xfId="0" applyNumberFormat="1" applyFont="1" applyFill="1" applyBorder="1" applyAlignment="1">
      <alignment horizontal="center"/>
    </xf>
    <xf numFmtId="165" fontId="0" fillId="5" borderId="20" xfId="0" applyNumberFormat="1" applyFill="1" applyBorder="1" applyAlignment="1">
      <alignment horizontal="center"/>
    </xf>
    <xf numFmtId="165" fontId="1" fillId="5" borderId="22" xfId="0" applyNumberFormat="1" applyFont="1" applyFill="1" applyBorder="1" applyAlignment="1">
      <alignment horizontal="center"/>
    </xf>
    <xf numFmtId="7" fontId="1" fillId="5" borderId="20" xfId="0" applyNumberFormat="1" applyFont="1" applyFill="1" applyBorder="1" applyAlignment="1">
      <alignment horizontal="right"/>
    </xf>
    <xf numFmtId="8" fontId="0" fillId="5" borderId="0" xfId="0" applyNumberFormat="1" applyFill="1" applyAlignment="1">
      <alignment horizontal="center" vertical="center"/>
    </xf>
    <xf numFmtId="9" fontId="0" fillId="5" borderId="0" xfId="2" applyFont="1" applyFill="1"/>
    <xf numFmtId="164" fontId="0" fillId="5" borderId="0" xfId="2" applyNumberFormat="1" applyFont="1" applyFill="1"/>
    <xf numFmtId="167" fontId="0" fillId="5" borderId="0" xfId="5" applyNumberFormat="1" applyFont="1" applyFill="1"/>
    <xf numFmtId="167" fontId="0" fillId="5" borderId="0" xfId="0" applyNumberFormat="1" applyFill="1"/>
    <xf numFmtId="0" fontId="0" fillId="9" borderId="0" xfId="0" applyFill="1" applyAlignment="1">
      <alignment horizontal="right"/>
    </xf>
    <xf numFmtId="0" fontId="0" fillId="9" borderId="0" xfId="0" applyFill="1"/>
    <xf numFmtId="9" fontId="0" fillId="5" borderId="0" xfId="2" applyFont="1" applyFill="1" applyAlignment="1">
      <alignment horizontal="center"/>
    </xf>
    <xf numFmtId="9" fontId="1" fillId="5" borderId="0" xfId="2" applyFont="1" applyFill="1"/>
    <xf numFmtId="9" fontId="0" fillId="5" borderId="0" xfId="0" applyNumberForma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7" fontId="0" fillId="0" borderId="0" xfId="4" applyNumberFormat="1" applyFont="1" applyFill="1" applyBorder="1" applyAlignment="1">
      <alignment horizontal="center"/>
    </xf>
    <xf numFmtId="7" fontId="0" fillId="0" borderId="0" xfId="4" applyNumberFormat="1" applyFont="1" applyFill="1" applyAlignment="1">
      <alignment horizontal="center"/>
    </xf>
    <xf numFmtId="10" fontId="1" fillId="5" borderId="0" xfId="2" applyNumberFormat="1" applyFont="1" applyFill="1" applyAlignment="1">
      <alignment vertical="center"/>
    </xf>
    <xf numFmtId="10" fontId="1" fillId="5" borderId="1" xfId="2" applyNumberFormat="1" applyFont="1" applyFill="1" applyBorder="1"/>
    <xf numFmtId="10" fontId="1" fillId="5" borderId="0" xfId="2" applyNumberFormat="1" applyFont="1" applyFill="1" applyAlignment="1">
      <alignment wrapText="1"/>
    </xf>
    <xf numFmtId="164" fontId="0" fillId="5" borderId="0" xfId="2" applyNumberFormat="1" applyFont="1" applyFill="1" applyAlignment="1">
      <alignment vertical="center"/>
    </xf>
    <xf numFmtId="8" fontId="0" fillId="5" borderId="0" xfId="0" applyNumberForma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6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 wrapText="1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44" fontId="0" fillId="5" borderId="0" xfId="4" applyFont="1" applyFill="1"/>
    <xf numFmtId="164" fontId="0" fillId="5" borderId="0" xfId="0" applyNumberFormat="1" applyFill="1"/>
    <xf numFmtId="43" fontId="0" fillId="5" borderId="0" xfId="5" applyFont="1" applyFill="1" applyAlignment="1">
      <alignment horizontal="center"/>
    </xf>
    <xf numFmtId="7" fontId="4" fillId="8" borderId="10" xfId="4" applyNumberFormat="1" applyFont="1" applyFill="1" applyBorder="1" applyAlignment="1">
      <alignment horizontal="center"/>
    </xf>
    <xf numFmtId="7" fontId="4" fillId="5" borderId="0" xfId="4" applyNumberFormat="1" applyFont="1" applyFill="1" applyAlignment="1">
      <alignment horizontal="center"/>
    </xf>
    <xf numFmtId="7" fontId="4" fillId="9" borderId="9" xfId="4" applyNumberFormat="1" applyFont="1" applyFill="1" applyBorder="1" applyAlignment="1">
      <alignment horizontal="center"/>
    </xf>
    <xf numFmtId="7" fontId="4" fillId="9" borderId="10" xfId="4" applyNumberFormat="1" applyFont="1" applyFill="1" applyBorder="1" applyAlignment="1">
      <alignment horizontal="center"/>
    </xf>
    <xf numFmtId="7" fontId="4" fillId="8" borderId="11" xfId="4" applyNumberFormat="1" applyFont="1" applyFill="1" applyBorder="1" applyAlignment="1">
      <alignment horizontal="center"/>
    </xf>
    <xf numFmtId="7" fontId="4" fillId="8" borderId="6" xfId="4" applyNumberFormat="1" applyFont="1" applyFill="1" applyBorder="1" applyAlignment="1">
      <alignment horizontal="center"/>
    </xf>
    <xf numFmtId="7" fontId="4" fillId="8" borderId="12" xfId="4" applyNumberFormat="1" applyFont="1" applyFill="1" applyBorder="1" applyAlignment="1">
      <alignment horizontal="center"/>
    </xf>
    <xf numFmtId="7" fontId="4" fillId="9" borderId="11" xfId="4" applyNumberFormat="1" applyFont="1" applyFill="1" applyBorder="1" applyAlignment="1">
      <alignment horizontal="center"/>
    </xf>
    <xf numFmtId="7" fontId="4" fillId="9" borderId="6" xfId="4" applyNumberFormat="1" applyFont="1" applyFill="1" applyBorder="1" applyAlignment="1">
      <alignment horizontal="center"/>
    </xf>
    <xf numFmtId="7" fontId="4" fillId="9" borderId="12" xfId="4" applyNumberFormat="1" applyFont="1" applyFill="1" applyBorder="1" applyAlignment="1">
      <alignment horizontal="center"/>
    </xf>
    <xf numFmtId="0" fontId="0" fillId="5" borderId="0" xfId="0" applyFill="1" applyAlignment="1">
      <alignment horizontal="right" wrapText="1"/>
    </xf>
    <xf numFmtId="0" fontId="0" fillId="5" borderId="0" xfId="0" applyFill="1" applyAlignment="1">
      <alignment horizontal="left" vertical="center"/>
    </xf>
    <xf numFmtId="0" fontId="9" fillId="5" borderId="0" xfId="1" applyFont="1" applyFill="1" applyAlignment="1">
      <alignment horizontal="left" vertical="top"/>
    </xf>
    <xf numFmtId="0" fontId="6" fillId="5" borderId="0" xfId="1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 vertical="center"/>
    </xf>
    <xf numFmtId="0" fontId="0" fillId="2" borderId="0" xfId="0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8" fontId="0" fillId="5" borderId="0" xfId="4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8" fontId="0" fillId="4" borderId="0" xfId="4" applyNumberFormat="1" applyFont="1" applyFill="1" applyAlignment="1">
      <alignment horizontal="center"/>
    </xf>
    <xf numFmtId="0" fontId="1" fillId="11" borderId="0" xfId="0" applyFont="1" applyFill="1" applyAlignment="1">
      <alignment vertical="center"/>
    </xf>
    <xf numFmtId="0" fontId="1" fillId="11" borderId="0" xfId="0" applyFont="1" applyFill="1" applyAlignment="1">
      <alignment vertical="center" wrapText="1"/>
    </xf>
    <xf numFmtId="8" fontId="0" fillId="11" borderId="0" xfId="0" applyNumberFormat="1" applyFill="1"/>
    <xf numFmtId="0" fontId="0" fillId="11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8" fontId="0" fillId="2" borderId="0" xfId="0" applyNumberFormat="1" applyFill="1" applyAlignment="1">
      <alignment horizontal="center"/>
    </xf>
    <xf numFmtId="164" fontId="0" fillId="5" borderId="0" xfId="2" applyNumberFormat="1" applyFont="1" applyFill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0" fontId="1" fillId="12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1" fillId="5" borderId="0" xfId="0" applyFont="1" applyFill="1" applyAlignment="1">
      <alignment horizontal="right" vertical="center"/>
    </xf>
    <xf numFmtId="0" fontId="0" fillId="2" borderId="0" xfId="0" applyFill="1"/>
    <xf numFmtId="164" fontId="0" fillId="2" borderId="0" xfId="2" applyNumberFormat="1" applyFont="1" applyFill="1"/>
    <xf numFmtId="0" fontId="1" fillId="12" borderId="0" xfId="0" applyFont="1" applyFill="1" applyAlignment="1">
      <alignment vertical="center" wrapText="1"/>
    </xf>
    <xf numFmtId="0" fontId="0" fillId="12" borderId="0" xfId="0" applyFill="1"/>
    <xf numFmtId="164" fontId="0" fillId="12" borderId="0" xfId="2" applyNumberFormat="1" applyFont="1" applyFill="1"/>
    <xf numFmtId="8" fontId="0" fillId="12" borderId="0" xfId="0" applyNumberFormat="1" applyFill="1"/>
    <xf numFmtId="164" fontId="0" fillId="11" borderId="0" xfId="2" applyNumberFormat="1" applyFont="1" applyFill="1"/>
    <xf numFmtId="0" fontId="1" fillId="3" borderId="0" xfId="0" applyFont="1" applyFill="1" applyAlignment="1">
      <alignment vertical="center" wrapText="1"/>
    </xf>
    <xf numFmtId="9" fontId="0" fillId="3" borderId="0" xfId="2" applyFont="1" applyFill="1" applyAlignment="1">
      <alignment horizontal="center"/>
    </xf>
    <xf numFmtId="8" fontId="0" fillId="3" borderId="0" xfId="0" applyNumberFormat="1" applyFill="1" applyAlignment="1">
      <alignment horizontal="center"/>
    </xf>
    <xf numFmtId="43" fontId="0" fillId="3" borderId="0" xfId="5" applyFont="1" applyFill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 wrapText="1"/>
    </xf>
    <xf numFmtId="8" fontId="0" fillId="13" borderId="0" xfId="0" applyNumberFormat="1" applyFill="1" applyAlignment="1">
      <alignment horizontal="center"/>
    </xf>
    <xf numFmtId="0" fontId="0" fillId="13" borderId="0" xfId="0" applyFill="1"/>
    <xf numFmtId="8" fontId="0" fillId="13" borderId="0" xfId="0" applyNumberFormat="1" applyFill="1"/>
    <xf numFmtId="9" fontId="0" fillId="13" borderId="0" xfId="2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vertical="top" wrapText="1"/>
    </xf>
    <xf numFmtId="8" fontId="0" fillId="5" borderId="0" xfId="0" applyNumberFormat="1" applyFill="1" applyAlignment="1">
      <alignment horizontal="right" vertical="center"/>
    </xf>
    <xf numFmtId="8" fontId="0" fillId="2" borderId="0" xfId="0" applyNumberFormat="1" applyFill="1" applyAlignment="1">
      <alignment horizontal="right"/>
    </xf>
    <xf numFmtId="8" fontId="12" fillId="3" borderId="0" xfId="0" applyNumberFormat="1" applyFont="1" applyFill="1" applyAlignment="1">
      <alignment horizontal="center"/>
    </xf>
    <xf numFmtId="10" fontId="1" fillId="4" borderId="1" xfId="2" applyNumberFormat="1" applyFont="1" applyFill="1" applyBorder="1"/>
    <xf numFmtId="164" fontId="1" fillId="4" borderId="0" xfId="0" applyNumberFormat="1" applyFont="1" applyFill="1" applyAlignment="1">
      <alignment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/>
    <xf numFmtId="0" fontId="1" fillId="0" borderId="0" xfId="0" applyFont="1"/>
    <xf numFmtId="8" fontId="0" fillId="3" borderId="0" xfId="0" applyNumberFormat="1" applyFill="1" applyAlignment="1">
      <alignment horizontal="center" vertical="center"/>
    </xf>
    <xf numFmtId="0" fontId="11" fillId="5" borderId="0" xfId="0" applyFont="1" applyFill="1"/>
    <xf numFmtId="0" fontId="11" fillId="5" borderId="0" xfId="0" applyFont="1" applyFill="1" applyAlignment="1">
      <alignment horizontal="right"/>
    </xf>
    <xf numFmtId="0" fontId="13" fillId="5" borderId="0" xfId="0" applyFont="1" applyFill="1"/>
    <xf numFmtId="0" fontId="10" fillId="0" borderId="0" xfId="0" applyFont="1"/>
    <xf numFmtId="168" fontId="0" fillId="0" borderId="0" xfId="0" applyNumberFormat="1"/>
    <xf numFmtId="0" fontId="0" fillId="14" borderId="0" xfId="0" applyFill="1"/>
    <xf numFmtId="168" fontId="0" fillId="14" borderId="0" xfId="0" applyNumberFormat="1" applyFill="1"/>
    <xf numFmtId="0" fontId="0" fillId="15" borderId="0" xfId="0" applyFill="1"/>
    <xf numFmtId="168" fontId="0" fillId="15" borderId="0" xfId="0" applyNumberFormat="1" applyFill="1"/>
    <xf numFmtId="10" fontId="1" fillId="5" borderId="0" xfId="2" applyNumberFormat="1" applyFont="1" applyFill="1" applyAlignment="1"/>
    <xf numFmtId="8" fontId="0" fillId="5" borderId="0" xfId="4" applyNumberFormat="1" applyFont="1" applyFill="1"/>
    <xf numFmtId="8" fontId="0" fillId="5" borderId="0" xfId="4" applyNumberFormat="1" applyFont="1" applyFill="1" applyAlignment="1">
      <alignment vertical="center"/>
    </xf>
    <xf numFmtId="8" fontId="0" fillId="16" borderId="0" xfId="0" applyNumberFormat="1" applyFill="1" applyAlignment="1">
      <alignment horizontal="center"/>
    </xf>
    <xf numFmtId="8" fontId="0" fillId="16" borderId="0" xfId="0" applyNumberFormat="1" applyFill="1" applyAlignment="1">
      <alignment horizontal="center" vertical="center"/>
    </xf>
    <xf numFmtId="0" fontId="13" fillId="4" borderId="0" xfId="0" applyFont="1" applyFill="1"/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left" wrapText="1"/>
    </xf>
    <xf numFmtId="0" fontId="9" fillId="5" borderId="0" xfId="1" applyFont="1" applyFill="1" applyAlignment="1">
      <alignment horizontal="right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9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1" fillId="16" borderId="6" xfId="0" applyFont="1" applyFill="1" applyBorder="1" applyAlignment="1">
      <alignment horizontal="center" vertical="center" wrapText="1"/>
    </xf>
    <xf numFmtId="8" fontId="0" fillId="16" borderId="6" xfId="0" applyNumberFormat="1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 wrapText="1"/>
    </xf>
    <xf numFmtId="0" fontId="6" fillId="5" borderId="27" xfId="1" applyFont="1" applyFill="1" applyBorder="1"/>
    <xf numFmtId="0" fontId="0" fillId="5" borderId="27" xfId="0" applyFill="1" applyBorder="1"/>
    <xf numFmtId="0" fontId="6" fillId="5" borderId="25" xfId="1" applyFont="1" applyFill="1" applyBorder="1"/>
    <xf numFmtId="0" fontId="0" fillId="5" borderId="25" xfId="0" applyFill="1" applyBorder="1"/>
    <xf numFmtId="0" fontId="2" fillId="5" borderId="24" xfId="1" applyFill="1" applyBorder="1"/>
    <xf numFmtId="0" fontId="2" fillId="5" borderId="29" xfId="1" applyFill="1" applyBorder="1"/>
    <xf numFmtId="0" fontId="0" fillId="5" borderId="28" xfId="0" applyFill="1" applyBorder="1"/>
    <xf numFmtId="0" fontId="0" fillId="5" borderId="29" xfId="0" applyFill="1" applyBorder="1"/>
    <xf numFmtId="8" fontId="0" fillId="2" borderId="6" xfId="0" applyNumberFormat="1" applyFill="1" applyBorder="1" applyAlignment="1">
      <alignment horizontal="center"/>
    </xf>
    <xf numFmtId="8" fontId="0" fillId="16" borderId="6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0" fontId="0" fillId="5" borderId="30" xfId="0" applyFill="1" applyBorder="1"/>
    <xf numFmtId="0" fontId="0" fillId="5" borderId="34" xfId="0" applyFill="1" applyBorder="1" applyAlignment="1">
      <alignment horizontal="right"/>
    </xf>
    <xf numFmtId="0" fontId="0" fillId="5" borderId="31" xfId="0" applyFill="1" applyBorder="1"/>
    <xf numFmtId="0" fontId="11" fillId="5" borderId="0" xfId="0" applyFont="1" applyFill="1" applyAlignment="1">
      <alignment vertical="center"/>
    </xf>
    <xf numFmtId="0" fontId="1" fillId="0" borderId="33" xfId="0" applyFont="1" applyBorder="1"/>
    <xf numFmtId="0" fontId="1" fillId="5" borderId="32" xfId="0" applyFont="1" applyFill="1" applyBorder="1" applyAlignment="1">
      <alignment vertical="top" wrapText="1"/>
    </xf>
    <xf numFmtId="0" fontId="9" fillId="5" borderId="0" xfId="1" applyFont="1" applyFill="1"/>
    <xf numFmtId="0" fontId="5" fillId="5" borderId="0" xfId="1" applyFont="1" applyFill="1" applyAlignment="1">
      <alignment horizontal="left"/>
    </xf>
    <xf numFmtId="0" fontId="9" fillId="5" borderId="0" xfId="1" applyFont="1" applyFill="1" applyAlignment="1">
      <alignment horizontal="left"/>
    </xf>
    <xf numFmtId="0" fontId="6" fillId="5" borderId="26" xfId="1" applyFont="1" applyFill="1" applyBorder="1" applyAlignment="1">
      <alignment wrapText="1"/>
    </xf>
    <xf numFmtId="0" fontId="6" fillId="5" borderId="27" xfId="1" applyFont="1" applyFill="1" applyBorder="1" applyAlignment="1">
      <alignment wrapText="1"/>
    </xf>
    <xf numFmtId="0" fontId="1" fillId="5" borderId="3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31" xfId="0" applyFont="1" applyFill="1" applyBorder="1"/>
    <xf numFmtId="8" fontId="0" fillId="2" borderId="6" xfId="0" applyNumberFormat="1" applyFill="1" applyBorder="1" applyAlignment="1">
      <alignment horizontal="right"/>
    </xf>
    <xf numFmtId="0" fontId="0" fillId="5" borderId="6" xfId="0" applyFill="1" applyBorder="1" applyAlignment="1">
      <alignment wrapText="1"/>
    </xf>
    <xf numFmtId="0" fontId="2" fillId="5" borderId="28" xfId="1" applyFill="1" applyBorder="1"/>
    <xf numFmtId="0" fontId="0" fillId="5" borderId="24" xfId="0" applyFill="1" applyBorder="1"/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wrapText="1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left" vertical="top"/>
    </xf>
    <xf numFmtId="0" fontId="6" fillId="5" borderId="28" xfId="1" applyFont="1" applyFill="1" applyBorder="1"/>
    <xf numFmtId="0" fontId="6" fillId="5" borderId="28" xfId="1" applyFont="1" applyFill="1" applyBorder="1" applyAlignment="1">
      <alignment horizontal="left" vertical="top"/>
    </xf>
    <xf numFmtId="0" fontId="6" fillId="5" borderId="24" xfId="1" applyFont="1" applyFill="1" applyBorder="1"/>
    <xf numFmtId="0" fontId="6" fillId="5" borderId="24" xfId="1" applyFont="1" applyFill="1" applyBorder="1" applyAlignment="1">
      <alignment horizontal="left" vertical="top"/>
    </xf>
    <xf numFmtId="0" fontId="0" fillId="5" borderId="0" xfId="0" applyFill="1" applyAlignment="1">
      <alignment horizontal="right" vertical="center"/>
    </xf>
    <xf numFmtId="0" fontId="2" fillId="5" borderId="0" xfId="1" applyFill="1" applyAlignment="1">
      <alignment horizontal="left" vertical="top"/>
    </xf>
    <xf numFmtId="0" fontId="6" fillId="5" borderId="0" xfId="1" applyFont="1" applyFill="1" applyAlignment="1">
      <alignment horizontal="left" wrapText="1"/>
    </xf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11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2" fillId="5" borderId="28" xfId="1" applyFill="1" applyBorder="1" applyAlignment="1">
      <alignment horizontal="left" vertical="top"/>
    </xf>
    <xf numFmtId="0" fontId="2" fillId="5" borderId="29" xfId="1" applyFill="1" applyBorder="1" applyAlignment="1">
      <alignment horizontal="left" vertical="top"/>
    </xf>
    <xf numFmtId="0" fontId="6" fillId="5" borderId="0" xfId="1" applyFont="1" applyFill="1" applyAlignment="1">
      <alignment horizontal="left" vertical="top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5" borderId="31" xfId="0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" fillId="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left" wrapText="1"/>
    </xf>
    <xf numFmtId="0" fontId="0" fillId="15" borderId="0" xfId="0" applyFill="1" applyAlignment="1">
      <alignment horizontal="left" wrapText="1"/>
    </xf>
    <xf numFmtId="0" fontId="6" fillId="5" borderId="0" xfId="1" applyFont="1" applyFill="1" applyBorder="1"/>
    <xf numFmtId="0" fontId="0" fillId="5" borderId="0" xfId="0" applyFill="1" applyBorder="1"/>
    <xf numFmtId="0" fontId="6" fillId="5" borderId="0" xfId="1" applyFont="1" applyFill="1" applyBorder="1" applyAlignment="1">
      <alignment horizontal="left" vertical="top" wrapText="1"/>
    </xf>
    <xf numFmtId="0" fontId="6" fillId="5" borderId="0" xfId="1" applyFont="1" applyFill="1" applyBorder="1" applyAlignment="1">
      <alignment wrapText="1"/>
    </xf>
    <xf numFmtId="8" fontId="0" fillId="8" borderId="9" xfId="4" applyNumberFormat="1" applyFont="1" applyFill="1" applyBorder="1" applyAlignment="1">
      <alignment horizontal="center"/>
    </xf>
    <xf numFmtId="8" fontId="0" fillId="5" borderId="0" xfId="2" applyNumberFormat="1" applyFont="1" applyFill="1"/>
  </cellXfs>
  <cellStyles count="6">
    <cellStyle name="Comma" xfId="5" builtinId="3"/>
    <cellStyle name="Currency" xfId="4" builtinId="4"/>
    <cellStyle name="Currency 2" xfId="3" xr:uid="{00000000-0005-0000-0000-000030000000}"/>
    <cellStyle name="Normal" xfId="0" builtinId="0"/>
    <cellStyle name="Normal 3" xfId="1" xr:uid="{00000000-0005-0000-0000-000001000000}"/>
    <cellStyle name="Per cent" xfId="2" builtinId="5"/>
  </cellStyles>
  <dxfs count="0"/>
  <tableStyles count="0" defaultTableStyle="TableStyleMedium2" defaultPivotStyle="PivotStyleLight16"/>
  <colors>
    <mruColors>
      <color rgb="FFFFFFCC"/>
      <color rgb="FF68953B"/>
      <color rgb="FFFFD700"/>
      <color rgb="FFFF99FF"/>
      <color rgb="FFDAA52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34FF-A685-47D7-A000-5CBC9E7D132C}">
  <sheetPr>
    <tabColor theme="6" tint="-0.499984740745262"/>
  </sheetPr>
  <dimension ref="A1:BN81"/>
  <sheetViews>
    <sheetView zoomScale="80" zoomScaleNormal="80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A42" sqref="A42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7.140625" style="1" bestFit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4.85" customHeight="1" thickBot="1" x14ac:dyDescent="0.3">
      <c r="A1" s="173" t="s">
        <v>138</v>
      </c>
      <c r="C1" s="172" t="s">
        <v>139</v>
      </c>
      <c r="D1" s="164">
        <v>0.12</v>
      </c>
      <c r="E1" s="38"/>
      <c r="F1" s="38"/>
      <c r="G1" s="91">
        <v>9.1999999999999998E-2</v>
      </c>
      <c r="H1" s="171" t="s">
        <v>140</v>
      </c>
      <c r="M1" s="91">
        <v>0.1</v>
      </c>
      <c r="X1" s="91">
        <v>0.5</v>
      </c>
      <c r="AL1" s="91">
        <v>0.1</v>
      </c>
      <c r="AM1" s="249"/>
      <c r="AN1" s="249"/>
    </row>
    <row r="2" spans="1:61" ht="45" customHeight="1" x14ac:dyDescent="0.25">
      <c r="B2" s="39"/>
      <c r="C2" s="246" t="s">
        <v>48</v>
      </c>
      <c r="D2" s="246"/>
      <c r="E2" s="90"/>
      <c r="F2" s="247" t="s">
        <v>104</v>
      </c>
      <c r="G2" s="247"/>
      <c r="H2" s="52"/>
      <c r="I2" s="241" t="s">
        <v>122</v>
      </c>
      <c r="J2" s="241"/>
      <c r="K2" s="52"/>
      <c r="L2" s="248" t="s">
        <v>60</v>
      </c>
      <c r="M2" s="248"/>
      <c r="N2" s="52"/>
      <c r="O2" s="248" t="s">
        <v>123</v>
      </c>
      <c r="P2" s="248"/>
      <c r="Q2" s="52"/>
      <c r="R2" s="248" t="s">
        <v>105</v>
      </c>
      <c r="S2" s="248"/>
      <c r="T2" s="52"/>
      <c r="U2" s="243" t="s">
        <v>115</v>
      </c>
      <c r="V2" s="243"/>
      <c r="W2" s="52"/>
      <c r="X2" s="240" t="s">
        <v>116</v>
      </c>
      <c r="Y2" s="240"/>
      <c r="AA2" s="244" t="s">
        <v>153</v>
      </c>
      <c r="AB2" s="244"/>
      <c r="AD2" s="240" t="s">
        <v>151</v>
      </c>
      <c r="AE2" s="240"/>
      <c r="AG2" s="240" t="s">
        <v>152</v>
      </c>
      <c r="AH2" s="240"/>
      <c r="AJ2" s="240" t="s">
        <v>66</v>
      </c>
      <c r="AK2" s="240"/>
      <c r="AM2" s="240" t="s">
        <v>127</v>
      </c>
      <c r="AN2" s="240"/>
      <c r="AP2" s="241" t="s">
        <v>124</v>
      </c>
      <c r="AQ2" s="241"/>
      <c r="AS2" s="248" t="s">
        <v>125</v>
      </c>
      <c r="AT2" s="248"/>
      <c r="AV2" s="242" t="s">
        <v>126</v>
      </c>
      <c r="AW2" s="242"/>
      <c r="AY2" s="242" t="s">
        <v>128</v>
      </c>
      <c r="AZ2" s="242"/>
      <c r="BB2" s="242" t="s">
        <v>129</v>
      </c>
      <c r="BC2" s="242"/>
    </row>
    <row r="3" spans="1:61" s="34" customFormat="1" x14ac:dyDescent="0.25">
      <c r="C3" s="54" t="s">
        <v>0</v>
      </c>
      <c r="D3" s="54" t="s">
        <v>1</v>
      </c>
      <c r="E3" s="54"/>
      <c r="F3" s="34" t="s">
        <v>0</v>
      </c>
      <c r="G3" s="54" t="s">
        <v>1</v>
      </c>
      <c r="I3" s="34" t="s">
        <v>0</v>
      </c>
      <c r="J3" s="54" t="s">
        <v>1</v>
      </c>
      <c r="L3" s="34" t="s">
        <v>0</v>
      </c>
      <c r="M3" s="54" t="s">
        <v>1</v>
      </c>
      <c r="O3" s="34" t="s">
        <v>0</v>
      </c>
      <c r="P3" s="54" t="s">
        <v>1</v>
      </c>
      <c r="R3" s="34" t="s">
        <v>0</v>
      </c>
      <c r="S3" s="54" t="s">
        <v>1</v>
      </c>
      <c r="U3" s="34" t="s">
        <v>0</v>
      </c>
      <c r="V3" s="34" t="s">
        <v>1</v>
      </c>
      <c r="X3" s="34" t="s">
        <v>0</v>
      </c>
      <c r="Y3" s="34" t="s">
        <v>1</v>
      </c>
      <c r="AA3" s="34" t="s">
        <v>0</v>
      </c>
      <c r="AB3" s="34" t="s">
        <v>1</v>
      </c>
      <c r="AD3" s="34" t="s">
        <v>0</v>
      </c>
      <c r="AE3" s="34" t="s">
        <v>1</v>
      </c>
      <c r="AG3" s="34" t="s">
        <v>0</v>
      </c>
      <c r="AH3" s="34" t="s">
        <v>1</v>
      </c>
      <c r="AJ3" s="34" t="s">
        <v>0</v>
      </c>
      <c r="AK3" s="34" t="s">
        <v>1</v>
      </c>
      <c r="AM3" s="34" t="s">
        <v>0</v>
      </c>
      <c r="AN3" s="34" t="s">
        <v>1</v>
      </c>
      <c r="AP3" s="34" t="s">
        <v>0</v>
      </c>
      <c r="AQ3" s="34" t="s">
        <v>1</v>
      </c>
      <c r="AS3" s="34" t="s">
        <v>0</v>
      </c>
      <c r="AT3" s="34" t="s">
        <v>1</v>
      </c>
      <c r="AV3" s="34" t="s">
        <v>0</v>
      </c>
      <c r="AW3" s="54" t="s">
        <v>1</v>
      </c>
      <c r="AY3" s="34" t="s">
        <v>0</v>
      </c>
      <c r="AZ3" s="54" t="s">
        <v>1</v>
      </c>
      <c r="BB3" s="34" t="s">
        <v>0</v>
      </c>
      <c r="BC3" s="54" t="s">
        <v>1</v>
      </c>
    </row>
    <row r="4" spans="1:61" x14ac:dyDescent="0.25">
      <c r="B4" s="32" t="s">
        <v>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3</v>
      </c>
      <c r="C5" s="150">
        <v>7.8599999999999994</v>
      </c>
      <c r="D5" s="150">
        <v>11.53</v>
      </c>
      <c r="E5" s="41"/>
      <c r="F5" s="41">
        <f t="shared" ref="F5:G9" si="0">C5*SUM(1+$G$1/$X$1)</f>
        <v>9.306239999999999</v>
      </c>
      <c r="G5" s="41">
        <f t="shared" si="0"/>
        <v>13.651519999999998</v>
      </c>
      <c r="H5" s="82"/>
      <c r="I5" s="41">
        <f>F5-C5</f>
        <v>1.4462399999999995</v>
      </c>
      <c r="J5" s="41">
        <f>G5-D5</f>
        <v>2.1215199999999985</v>
      </c>
      <c r="K5" s="82"/>
      <c r="L5" s="41">
        <f>ROUND(C5*(1+$G$1*2),2)*SUM(1+$M$1)</f>
        <v>10.241000000000001</v>
      </c>
      <c r="M5" s="41">
        <f t="shared" ref="L5:M9" si="1">ROUND(D5*(1+$G$1*2),2)*SUM(1+$M$1)</f>
        <v>15.015000000000002</v>
      </c>
      <c r="N5" s="82"/>
      <c r="O5" s="41">
        <f>L5-C5</f>
        <v>2.381000000000002</v>
      </c>
      <c r="P5" s="41">
        <f>M5-D5</f>
        <v>3.485000000000003</v>
      </c>
      <c r="Q5" s="82"/>
      <c r="R5" s="76">
        <f t="shared" ref="R5:S9" si="2">AJ5/F5</f>
        <v>9.9932948215390976E-2</v>
      </c>
      <c r="S5" s="76">
        <f t="shared" si="2"/>
        <v>0.10035512529007762</v>
      </c>
      <c r="T5" s="82"/>
      <c r="U5" s="41">
        <f t="shared" ref="U5:V9" si="3">SUM(C5/(1-$X$1))</f>
        <v>15.719999999999999</v>
      </c>
      <c r="V5" s="41">
        <f t="shared" si="3"/>
        <v>23.06</v>
      </c>
      <c r="W5" s="82"/>
      <c r="X5" s="41">
        <f>ROUND(C5/(1-$X$1)*1.2,2)</f>
        <v>18.86</v>
      </c>
      <c r="Y5" s="41">
        <f>ROUND(D5/(1-$X$1)*1.2,2)</f>
        <v>27.67</v>
      </c>
      <c r="AA5" s="183">
        <f>ROUNDDOWN(C5/(1-$X$1)*1.2,1)</f>
        <v>18.8</v>
      </c>
      <c r="AB5" s="183">
        <f>ROUNDDOWN(D5/(1-$X$1)*1.2,1)</f>
        <v>27.6</v>
      </c>
      <c r="AD5" s="40">
        <f>AA5/1.2</f>
        <v>15.666666666666668</v>
      </c>
      <c r="AE5" s="40">
        <f>AB5/1.2</f>
        <v>23.000000000000004</v>
      </c>
      <c r="AG5" s="40">
        <f>X5-AA5</f>
        <v>5.9999999999998721E-2</v>
      </c>
      <c r="AH5" s="40">
        <f>Y5-AB5</f>
        <v>7.0000000000000284E-2</v>
      </c>
      <c r="AJ5" s="40">
        <f t="shared" ref="AJ5:AK9" si="4">ROUND(L5*(1-(1/(1+$AL$1))),2)</f>
        <v>0.93</v>
      </c>
      <c r="AK5" s="40">
        <f t="shared" si="4"/>
        <v>1.37</v>
      </c>
      <c r="AL5" s="40"/>
      <c r="AM5" s="181">
        <f>SUM(U5-F5)-AG5</f>
        <v>6.3537600000000012</v>
      </c>
      <c r="AN5" s="181">
        <f>SUM(V5-G5)-AH5</f>
        <v>9.3384800000000006</v>
      </c>
      <c r="AP5" s="76">
        <f t="shared" ref="AP5:AQ9" si="5">(SUM(F5-C5)/C5)*$X$1</f>
        <v>9.1999999999999971E-2</v>
      </c>
      <c r="AQ5" s="76">
        <f t="shared" si="5"/>
        <v>9.1999999999999943E-2</v>
      </c>
      <c r="AS5" s="76">
        <f t="shared" ref="AS5:AT9" si="6">AM5/U5</f>
        <v>0.40418320610687031</v>
      </c>
      <c r="AT5" s="76">
        <f t="shared" si="6"/>
        <v>0.40496444058976588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7.8000000000000007</v>
      </c>
      <c r="AZ5" s="42">
        <f t="shared" si="8"/>
        <v>11.459999999999999</v>
      </c>
      <c r="BA5" s="42"/>
      <c r="BB5" s="76">
        <f t="shared" ref="BB5:BC9" si="9">AY5/(C5/$X$1)</f>
        <v>0.49618320610687033</v>
      </c>
      <c r="BC5" s="76">
        <f t="shared" si="9"/>
        <v>0.4969644405897658</v>
      </c>
      <c r="BE5" s="40"/>
      <c r="BF5" s="40"/>
      <c r="BG5" s="40"/>
      <c r="BH5" s="40"/>
      <c r="BI5" s="76"/>
    </row>
    <row r="6" spans="1:61" x14ac:dyDescent="0.25">
      <c r="B6" s="25" t="s">
        <v>4</v>
      </c>
      <c r="C6" s="150">
        <v>8.2200000000000006</v>
      </c>
      <c r="D6" s="150">
        <v>12.07</v>
      </c>
      <c r="E6" s="41"/>
      <c r="F6" s="41">
        <f t="shared" si="0"/>
        <v>9.7324800000000007</v>
      </c>
      <c r="G6" s="41">
        <f t="shared" si="0"/>
        <v>14.29088</v>
      </c>
      <c r="H6" s="82"/>
      <c r="I6" s="41">
        <f t="shared" ref="I6:J9" si="10">F6-C6</f>
        <v>1.51248</v>
      </c>
      <c r="J6" s="41">
        <f t="shared" si="10"/>
        <v>2.2208799999999993</v>
      </c>
      <c r="K6" s="82"/>
      <c r="L6" s="41">
        <f t="shared" si="1"/>
        <v>10.703000000000001</v>
      </c>
      <c r="M6" s="41">
        <f t="shared" si="1"/>
        <v>15.719000000000001</v>
      </c>
      <c r="N6" s="82"/>
      <c r="O6" s="41">
        <f t="shared" ref="O6:P9" si="11">L6-C6</f>
        <v>2.4830000000000005</v>
      </c>
      <c r="P6" s="41">
        <f t="shared" si="11"/>
        <v>3.6490000000000009</v>
      </c>
      <c r="Q6" s="82"/>
      <c r="R6" s="76">
        <f t="shared" si="2"/>
        <v>9.9666272111527579E-2</v>
      </c>
      <c r="S6" s="76">
        <f t="shared" si="2"/>
        <v>0.10006381692380036</v>
      </c>
      <c r="T6" s="82"/>
      <c r="U6" s="41">
        <f t="shared" si="3"/>
        <v>16.440000000000001</v>
      </c>
      <c r="V6" s="41">
        <f t="shared" si="3"/>
        <v>24.14</v>
      </c>
      <c r="W6" s="82"/>
      <c r="X6" s="41">
        <f t="shared" ref="X6:Y9" si="12">ROUND(C6/(1-$X$1)*1.2,2)</f>
        <v>19.73</v>
      </c>
      <c r="Y6" s="41">
        <f t="shared" si="12"/>
        <v>28.97</v>
      </c>
      <c r="AA6" s="183">
        <f t="shared" ref="AA6:AB9" si="13">ROUNDDOWN(C6/(1-$X$1)*1.2,1)</f>
        <v>19.7</v>
      </c>
      <c r="AB6" s="183">
        <f t="shared" si="13"/>
        <v>28.9</v>
      </c>
      <c r="AD6" s="40">
        <f t="shared" ref="AD6:AE9" si="14">AA6/1.2</f>
        <v>16.416666666666668</v>
      </c>
      <c r="AE6" s="40">
        <f t="shared" si="14"/>
        <v>24.083333333333332</v>
      </c>
      <c r="AG6" s="40">
        <f t="shared" ref="AG6:AH9" si="15">X6-AA6</f>
        <v>3.0000000000001137E-2</v>
      </c>
      <c r="AH6" s="40">
        <f t="shared" si="15"/>
        <v>7.0000000000000284E-2</v>
      </c>
      <c r="AJ6" s="40">
        <f t="shared" si="4"/>
        <v>0.97</v>
      </c>
      <c r="AK6" s="40">
        <f t="shared" si="4"/>
        <v>1.43</v>
      </c>
      <c r="AL6" s="40"/>
      <c r="AM6" s="181">
        <f t="shared" ref="AM6:AM9" si="16">SUM(U6-F6)-AG6</f>
        <v>6.6775199999999995</v>
      </c>
      <c r="AN6" s="181">
        <f t="shared" ref="AN6:AN9" si="17">SUM(V6-G6)-AH6</f>
        <v>9.7791200000000007</v>
      </c>
      <c r="AP6" s="76">
        <f t="shared" si="5"/>
        <v>9.1999999999999998E-2</v>
      </c>
      <c r="AQ6" s="76">
        <f t="shared" si="5"/>
        <v>9.1999999999999971E-2</v>
      </c>
      <c r="AS6" s="76">
        <f t="shared" si="6"/>
        <v>0.40617518248175177</v>
      </c>
      <c r="AT6" s="76">
        <f t="shared" si="6"/>
        <v>0.40510024855012428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8.19</v>
      </c>
      <c r="AZ6" s="42">
        <f t="shared" si="8"/>
        <v>12</v>
      </c>
      <c r="BA6" s="42"/>
      <c r="BB6" s="76">
        <f t="shared" si="9"/>
        <v>0.49817518248175174</v>
      </c>
      <c r="BC6" s="76">
        <f t="shared" si="9"/>
        <v>0.49710024855012425</v>
      </c>
    </row>
    <row r="7" spans="1:61" x14ac:dyDescent="0.25">
      <c r="B7" s="25" t="s">
        <v>5</v>
      </c>
      <c r="C7" s="150">
        <v>8.9699999999999989</v>
      </c>
      <c r="D7" s="150">
        <v>13.23</v>
      </c>
      <c r="E7" s="41"/>
      <c r="F7" s="41">
        <f t="shared" si="0"/>
        <v>10.620479999999999</v>
      </c>
      <c r="G7" s="41">
        <f t="shared" si="0"/>
        <v>15.66432</v>
      </c>
      <c r="H7" s="82"/>
      <c r="I7" s="41">
        <f t="shared" si="10"/>
        <v>1.6504799999999999</v>
      </c>
      <c r="J7" s="41">
        <f t="shared" si="10"/>
        <v>2.4343199999999996</v>
      </c>
      <c r="K7" s="82"/>
      <c r="L7" s="41">
        <f t="shared" si="1"/>
        <v>11.682</v>
      </c>
      <c r="M7" s="41">
        <f t="shared" si="1"/>
        <v>17.226000000000003</v>
      </c>
      <c r="N7" s="82"/>
      <c r="O7" s="41">
        <f t="shared" si="11"/>
        <v>2.7120000000000015</v>
      </c>
      <c r="P7" s="41">
        <f t="shared" si="11"/>
        <v>3.9960000000000022</v>
      </c>
      <c r="Q7" s="82"/>
      <c r="R7" s="76">
        <f t="shared" si="2"/>
        <v>9.9807165024556346E-2</v>
      </c>
      <c r="S7" s="76">
        <f t="shared" si="2"/>
        <v>0.10022777879920737</v>
      </c>
      <c r="T7" s="82"/>
      <c r="U7" s="41">
        <f t="shared" si="3"/>
        <v>17.939999999999998</v>
      </c>
      <c r="V7" s="41">
        <f t="shared" si="3"/>
        <v>26.46</v>
      </c>
      <c r="W7" s="82"/>
      <c r="X7" s="41">
        <f t="shared" si="12"/>
        <v>21.53</v>
      </c>
      <c r="Y7" s="41">
        <f t="shared" si="12"/>
        <v>31.75</v>
      </c>
      <c r="AA7" s="183">
        <f t="shared" si="13"/>
        <v>21.5</v>
      </c>
      <c r="AB7" s="183">
        <f t="shared" si="13"/>
        <v>31.7</v>
      </c>
      <c r="AD7" s="40">
        <f t="shared" si="14"/>
        <v>17.916666666666668</v>
      </c>
      <c r="AE7" s="40">
        <f t="shared" si="14"/>
        <v>26.416666666666668</v>
      </c>
      <c r="AG7" s="40">
        <f t="shared" si="15"/>
        <v>3.0000000000001137E-2</v>
      </c>
      <c r="AH7" s="40">
        <f t="shared" si="15"/>
        <v>5.0000000000000711E-2</v>
      </c>
      <c r="AJ7" s="40">
        <f t="shared" si="4"/>
        <v>1.06</v>
      </c>
      <c r="AK7" s="40">
        <f t="shared" si="4"/>
        <v>1.57</v>
      </c>
      <c r="AL7" s="40"/>
      <c r="AM7" s="181">
        <f t="shared" si="16"/>
        <v>7.2895199999999978</v>
      </c>
      <c r="AN7" s="181">
        <f t="shared" si="17"/>
        <v>10.74568</v>
      </c>
      <c r="AP7" s="76">
        <f t="shared" si="5"/>
        <v>9.2000000000000012E-2</v>
      </c>
      <c r="AQ7" s="76">
        <f t="shared" si="5"/>
        <v>9.1999999999999985E-2</v>
      </c>
      <c r="AS7" s="76">
        <f t="shared" si="6"/>
        <v>0.40632775919732433</v>
      </c>
      <c r="AT7" s="76">
        <f t="shared" si="6"/>
        <v>0.40611035525321237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8.9399999999999977</v>
      </c>
      <c r="AZ7" s="42">
        <f t="shared" si="8"/>
        <v>13.18</v>
      </c>
      <c r="BA7" s="42"/>
      <c r="BB7" s="76">
        <f t="shared" si="9"/>
        <v>0.49832775919732436</v>
      </c>
      <c r="BC7" s="76">
        <f t="shared" si="9"/>
        <v>0.49811035525321234</v>
      </c>
    </row>
    <row r="8" spans="1:61" x14ac:dyDescent="0.25">
      <c r="B8" s="25" t="s">
        <v>6</v>
      </c>
      <c r="C8" s="150">
        <v>9.7999999999999989</v>
      </c>
      <c r="D8" s="150">
        <v>14.469999999999999</v>
      </c>
      <c r="E8" s="41"/>
      <c r="F8" s="41">
        <f t="shared" si="0"/>
        <v>11.603199999999998</v>
      </c>
      <c r="G8" s="41">
        <f t="shared" si="0"/>
        <v>17.132479999999997</v>
      </c>
      <c r="H8" s="82"/>
      <c r="I8" s="41">
        <f t="shared" si="10"/>
        <v>1.8031999999999986</v>
      </c>
      <c r="J8" s="41">
        <f t="shared" si="10"/>
        <v>2.6624799999999986</v>
      </c>
      <c r="K8" s="82"/>
      <c r="L8" s="41">
        <f t="shared" si="1"/>
        <v>12.76</v>
      </c>
      <c r="M8" s="41">
        <f t="shared" si="1"/>
        <v>18.843</v>
      </c>
      <c r="N8" s="82"/>
      <c r="O8" s="41">
        <f t="shared" si="11"/>
        <v>2.9600000000000009</v>
      </c>
      <c r="P8" s="41">
        <f t="shared" si="11"/>
        <v>4.3730000000000011</v>
      </c>
      <c r="Q8" s="82"/>
      <c r="R8" s="76">
        <f t="shared" si="2"/>
        <v>9.9972421400992842E-2</v>
      </c>
      <c r="S8" s="76">
        <f t="shared" si="2"/>
        <v>9.9810418573376428E-2</v>
      </c>
      <c r="T8" s="82"/>
      <c r="U8" s="41">
        <f t="shared" si="3"/>
        <v>19.599999999999998</v>
      </c>
      <c r="V8" s="41">
        <f t="shared" si="3"/>
        <v>28.939999999999998</v>
      </c>
      <c r="W8" s="82"/>
      <c r="X8" s="41">
        <f t="shared" si="12"/>
        <v>23.52</v>
      </c>
      <c r="Y8" s="41">
        <f t="shared" si="12"/>
        <v>34.729999999999997</v>
      </c>
      <c r="AA8" s="183">
        <f t="shared" si="13"/>
        <v>23.5</v>
      </c>
      <c r="AB8" s="183">
        <f t="shared" si="13"/>
        <v>34.700000000000003</v>
      </c>
      <c r="AD8" s="40">
        <f t="shared" si="14"/>
        <v>19.583333333333336</v>
      </c>
      <c r="AE8" s="40">
        <f t="shared" si="14"/>
        <v>28.916666666666671</v>
      </c>
      <c r="AG8" s="40">
        <f t="shared" si="15"/>
        <v>1.9999999999999574E-2</v>
      </c>
      <c r="AH8" s="40">
        <f t="shared" si="15"/>
        <v>2.9999999999994031E-2</v>
      </c>
      <c r="AJ8" s="40">
        <f t="shared" si="4"/>
        <v>1.1599999999999999</v>
      </c>
      <c r="AK8" s="40">
        <f t="shared" si="4"/>
        <v>1.71</v>
      </c>
      <c r="AL8" s="40"/>
      <c r="AM8" s="181">
        <f t="shared" si="16"/>
        <v>7.9768000000000008</v>
      </c>
      <c r="AN8" s="181">
        <f t="shared" si="17"/>
        <v>11.777520000000006</v>
      </c>
      <c r="AP8" s="76">
        <f t="shared" si="5"/>
        <v>9.1999999999999943E-2</v>
      </c>
      <c r="AQ8" s="76">
        <f t="shared" si="5"/>
        <v>9.1999999999999957E-2</v>
      </c>
      <c r="AS8" s="76">
        <f t="shared" si="6"/>
        <v>0.40697959183673477</v>
      </c>
      <c r="AT8" s="76">
        <f t="shared" si="6"/>
        <v>0.40696337249481712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9.7799999999999994</v>
      </c>
      <c r="AZ8" s="42">
        <f t="shared" si="8"/>
        <v>14.440000000000005</v>
      </c>
      <c r="BA8" s="42"/>
      <c r="BB8" s="76">
        <f t="shared" si="9"/>
        <v>0.49897959183673474</v>
      </c>
      <c r="BC8" s="76">
        <f t="shared" si="9"/>
        <v>0.49896337249481709</v>
      </c>
    </row>
    <row r="9" spans="1:61" x14ac:dyDescent="0.25">
      <c r="B9" s="25" t="s">
        <v>7</v>
      </c>
      <c r="C9" s="150">
        <v>9.82</v>
      </c>
      <c r="D9" s="150">
        <v>14.48</v>
      </c>
      <c r="E9" s="41"/>
      <c r="F9" s="41">
        <f t="shared" si="0"/>
        <v>11.62688</v>
      </c>
      <c r="G9" s="41">
        <f t="shared" si="0"/>
        <v>17.14432</v>
      </c>
      <c r="H9" s="82"/>
      <c r="I9" s="41">
        <f t="shared" si="10"/>
        <v>1.8068799999999996</v>
      </c>
      <c r="J9" s="41">
        <f t="shared" si="10"/>
        <v>2.66432</v>
      </c>
      <c r="K9" s="82"/>
      <c r="L9" s="41">
        <f t="shared" si="1"/>
        <v>12.793000000000001</v>
      </c>
      <c r="M9" s="41">
        <f t="shared" si="1"/>
        <v>18.854000000000003</v>
      </c>
      <c r="N9" s="82"/>
      <c r="O9" s="41">
        <f t="shared" si="11"/>
        <v>2.9730000000000008</v>
      </c>
      <c r="P9" s="41">
        <f t="shared" si="11"/>
        <v>4.3740000000000023</v>
      </c>
      <c r="Q9" s="82"/>
      <c r="R9" s="76">
        <f t="shared" si="2"/>
        <v>9.9768811581438868E-2</v>
      </c>
      <c r="S9" s="76">
        <f t="shared" si="2"/>
        <v>9.9741488726295346E-2</v>
      </c>
      <c r="T9" s="82"/>
      <c r="U9" s="41">
        <f t="shared" si="3"/>
        <v>19.64</v>
      </c>
      <c r="V9" s="41">
        <f t="shared" si="3"/>
        <v>28.96</v>
      </c>
      <c r="W9" s="82"/>
      <c r="X9" s="41">
        <f t="shared" si="12"/>
        <v>23.57</v>
      </c>
      <c r="Y9" s="41">
        <f t="shared" si="12"/>
        <v>34.75</v>
      </c>
      <c r="AA9" s="183">
        <f t="shared" si="13"/>
        <v>23.5</v>
      </c>
      <c r="AB9" s="183">
        <f t="shared" si="13"/>
        <v>34.700000000000003</v>
      </c>
      <c r="AD9" s="40">
        <f t="shared" si="14"/>
        <v>19.583333333333336</v>
      </c>
      <c r="AE9" s="40">
        <f t="shared" si="14"/>
        <v>28.916666666666671</v>
      </c>
      <c r="AG9" s="40">
        <f t="shared" si="15"/>
        <v>7.0000000000000284E-2</v>
      </c>
      <c r="AH9" s="40">
        <f t="shared" si="15"/>
        <v>4.9999999999997158E-2</v>
      </c>
      <c r="AJ9" s="40">
        <f t="shared" si="4"/>
        <v>1.1599999999999999</v>
      </c>
      <c r="AK9" s="40">
        <f t="shared" si="4"/>
        <v>1.71</v>
      </c>
      <c r="AL9" s="40"/>
      <c r="AM9" s="181">
        <f t="shared" si="16"/>
        <v>7.9431200000000004</v>
      </c>
      <c r="AN9" s="181">
        <f t="shared" si="17"/>
        <v>11.765680000000003</v>
      </c>
      <c r="AP9" s="76">
        <f t="shared" si="5"/>
        <v>9.1999999999999971E-2</v>
      </c>
      <c r="AQ9" s="76">
        <f t="shared" si="5"/>
        <v>9.1999999999999998E-2</v>
      </c>
      <c r="AS9" s="76">
        <f t="shared" si="6"/>
        <v>0.40443584521384929</v>
      </c>
      <c r="AT9" s="76">
        <f t="shared" si="6"/>
        <v>0.40627348066298352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9.75</v>
      </c>
      <c r="AZ9" s="42">
        <f t="shared" si="8"/>
        <v>14.430000000000003</v>
      </c>
      <c r="BA9" s="42"/>
      <c r="BB9" s="76">
        <f t="shared" si="9"/>
        <v>0.49643584521384926</v>
      </c>
      <c r="BC9" s="76">
        <f t="shared" si="9"/>
        <v>0.49827348066298355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3</v>
      </c>
      <c r="C12" s="150">
        <v>9.69</v>
      </c>
      <c r="D12" s="150">
        <v>15.37</v>
      </c>
      <c r="E12" s="41"/>
      <c r="F12" s="41">
        <f t="shared" ref="F12:G17" si="18">C12*SUM(1+$G$1/$X$1)</f>
        <v>11.472959999999999</v>
      </c>
      <c r="G12" s="41">
        <f t="shared" si="18"/>
        <v>18.198079999999997</v>
      </c>
      <c r="H12" s="82"/>
      <c r="I12" s="41">
        <f t="shared" ref="I12:J17" si="19">F12-C12</f>
        <v>1.7829599999999992</v>
      </c>
      <c r="J12" s="41">
        <f t="shared" si="19"/>
        <v>2.8280799999999982</v>
      </c>
      <c r="K12" s="82"/>
      <c r="L12" s="41">
        <f t="shared" ref="L12:M17" si="20">ROUND(C12*(1+$G$1*2),2)*SUM(1+$M$1)</f>
        <v>12.617000000000001</v>
      </c>
      <c r="M12" s="41">
        <f t="shared" si="20"/>
        <v>20.02</v>
      </c>
      <c r="N12" s="82"/>
      <c r="O12" s="41">
        <f t="shared" ref="O12:P17" si="21">L12-C12</f>
        <v>2.9270000000000014</v>
      </c>
      <c r="P12" s="41">
        <f t="shared" si="21"/>
        <v>4.6500000000000004</v>
      </c>
      <c r="Q12" s="82"/>
      <c r="R12" s="76">
        <f t="shared" ref="R12:S17" si="22">AJ12/F12</f>
        <v>0.10023568460100968</v>
      </c>
      <c r="S12" s="76">
        <f t="shared" si="22"/>
        <v>0.10001055056357595</v>
      </c>
      <c r="T12" s="82"/>
      <c r="U12" s="41">
        <f t="shared" ref="U12:V17" si="23">SUM(C12/(1-$X$1))</f>
        <v>19.38</v>
      </c>
      <c r="V12" s="41">
        <f t="shared" si="23"/>
        <v>30.74</v>
      </c>
      <c r="W12" s="82"/>
      <c r="X12" s="41">
        <f t="shared" ref="X12:Y17" si="24">ROUND(C12/(1-$X$1)*1.2,2)</f>
        <v>23.26</v>
      </c>
      <c r="Y12" s="41">
        <f t="shared" si="24"/>
        <v>36.89</v>
      </c>
      <c r="AA12" s="183">
        <f>ROUNDDOWN(C12/(1-$X$1)*1.2,1)</f>
        <v>23.2</v>
      </c>
      <c r="AB12" s="183">
        <f>ROUNDDOWN(D12/(1-$X$1)*1.2,1)</f>
        <v>36.799999999999997</v>
      </c>
      <c r="AD12" s="40">
        <f t="shared" ref="AD12:AE17" si="25">AA12/1.2</f>
        <v>19.333333333333332</v>
      </c>
      <c r="AE12" s="40">
        <f t="shared" si="25"/>
        <v>30.666666666666664</v>
      </c>
      <c r="AG12" s="40">
        <f>X12-AA12</f>
        <v>6.0000000000002274E-2</v>
      </c>
      <c r="AH12" s="40">
        <f>Y12-AB12</f>
        <v>9.0000000000003411E-2</v>
      </c>
      <c r="AJ12" s="40">
        <f t="shared" ref="AJ12:AK17" si="26">ROUND(L12*(1-(1/(1+$AL$1))),2)</f>
        <v>1.1499999999999999</v>
      </c>
      <c r="AK12" s="40">
        <f t="shared" si="26"/>
        <v>1.82</v>
      </c>
      <c r="AL12" s="40"/>
      <c r="AM12" s="181">
        <f>SUM(U12-F12)-AG12</f>
        <v>7.847039999999998</v>
      </c>
      <c r="AN12" s="181">
        <f>SUM(V12-G12)-AH12</f>
        <v>12.451919999999998</v>
      </c>
      <c r="AP12" s="76">
        <f t="shared" ref="AP12:AQ17" si="27">(SUM(F12-C12)/C12)*$X$1</f>
        <v>9.1999999999999971E-2</v>
      </c>
      <c r="AQ12" s="76">
        <f t="shared" si="27"/>
        <v>9.1999999999999943E-2</v>
      </c>
      <c r="AS12" s="76">
        <f t="shared" ref="AS12:AT17" si="28">AM12/U12</f>
        <v>0.4049040247678018</v>
      </c>
      <c r="AT12" s="76">
        <f t="shared" si="28"/>
        <v>0.40507221860767723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9.6299999999999972</v>
      </c>
      <c r="AZ12" s="42">
        <f t="shared" si="30"/>
        <v>15.279999999999996</v>
      </c>
      <c r="BA12" s="42"/>
      <c r="BB12" s="76">
        <f t="shared" ref="BB12:BC17" si="31">AY12/(C12/$X$1)</f>
        <v>0.49690402476780177</v>
      </c>
      <c r="BC12" s="76">
        <f t="shared" si="31"/>
        <v>0.4970722186076772</v>
      </c>
    </row>
    <row r="13" spans="1:61" x14ac:dyDescent="0.25">
      <c r="B13" s="25" t="s">
        <v>4</v>
      </c>
      <c r="C13" s="150">
        <v>12.209999999999999</v>
      </c>
      <c r="D13" s="150">
        <v>18.2</v>
      </c>
      <c r="E13" s="41"/>
      <c r="F13" s="41">
        <f t="shared" si="18"/>
        <v>14.456639999999998</v>
      </c>
      <c r="G13" s="41">
        <f t="shared" si="18"/>
        <v>21.548799999999996</v>
      </c>
      <c r="H13" s="82"/>
      <c r="I13" s="41">
        <f t="shared" si="19"/>
        <v>2.2466399999999993</v>
      </c>
      <c r="J13" s="41">
        <f t="shared" si="19"/>
        <v>3.3487999999999971</v>
      </c>
      <c r="K13" s="82"/>
      <c r="L13" s="41">
        <f t="shared" si="20"/>
        <v>15.906000000000002</v>
      </c>
      <c r="M13" s="41">
        <f t="shared" si="20"/>
        <v>23.705000000000002</v>
      </c>
      <c r="N13" s="82"/>
      <c r="O13" s="41">
        <f t="shared" si="21"/>
        <v>3.6960000000000033</v>
      </c>
      <c r="P13" s="41">
        <f t="shared" si="21"/>
        <v>5.5050000000000026</v>
      </c>
      <c r="Q13" s="82"/>
      <c r="R13" s="76">
        <f t="shared" si="22"/>
        <v>0.10029993138101247</v>
      </c>
      <c r="S13" s="76">
        <f t="shared" si="22"/>
        <v>0.10023760023760026</v>
      </c>
      <c r="T13" s="82"/>
      <c r="U13" s="41">
        <f t="shared" si="23"/>
        <v>24.419999999999998</v>
      </c>
      <c r="V13" s="41">
        <f t="shared" si="23"/>
        <v>36.4</v>
      </c>
      <c r="W13" s="82"/>
      <c r="X13" s="41">
        <f t="shared" si="24"/>
        <v>29.3</v>
      </c>
      <c r="Y13" s="41">
        <f t="shared" si="24"/>
        <v>43.68</v>
      </c>
      <c r="AA13" s="183">
        <f t="shared" ref="AA13:AB16" si="32">ROUNDDOWN(C13/(1-$X$1)*1.2,1)</f>
        <v>29.3</v>
      </c>
      <c r="AB13" s="183">
        <f t="shared" si="32"/>
        <v>43.6</v>
      </c>
      <c r="AD13" s="40">
        <f t="shared" si="25"/>
        <v>24.416666666666668</v>
      </c>
      <c r="AE13" s="40">
        <f t="shared" si="25"/>
        <v>36.333333333333336</v>
      </c>
      <c r="AG13" s="40">
        <f t="shared" ref="AG13:AH17" si="33">X13-AA13</f>
        <v>0</v>
      </c>
      <c r="AH13" s="40">
        <f t="shared" si="33"/>
        <v>7.9999999999998295E-2</v>
      </c>
      <c r="AJ13" s="40">
        <f t="shared" si="26"/>
        <v>1.45</v>
      </c>
      <c r="AK13" s="40">
        <f t="shared" si="26"/>
        <v>2.16</v>
      </c>
      <c r="AL13" s="40"/>
      <c r="AM13" s="181">
        <f t="shared" ref="AM13:AM17" si="34">SUM(U13-F13)-AG13</f>
        <v>9.9633599999999998</v>
      </c>
      <c r="AN13" s="181">
        <f t="shared" ref="AN13:AN17" si="35">SUM(V13-G13)-AH13</f>
        <v>14.771200000000004</v>
      </c>
      <c r="AP13" s="76">
        <f t="shared" si="27"/>
        <v>9.1999999999999985E-2</v>
      </c>
      <c r="AQ13" s="76">
        <f t="shared" si="27"/>
        <v>9.1999999999999929E-2</v>
      </c>
      <c r="AS13" s="76">
        <f t="shared" si="28"/>
        <v>0.40800000000000003</v>
      </c>
      <c r="AT13" s="76">
        <f t="shared" si="28"/>
        <v>0.40580219780219795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12.209999999999999</v>
      </c>
      <c r="AZ13" s="42">
        <f t="shared" si="30"/>
        <v>18.12</v>
      </c>
      <c r="BA13" s="42"/>
      <c r="BB13" s="76">
        <f t="shared" si="31"/>
        <v>0.5</v>
      </c>
      <c r="BC13" s="76">
        <f t="shared" si="31"/>
        <v>0.49780219780219787</v>
      </c>
    </row>
    <row r="14" spans="1:61" x14ac:dyDescent="0.25">
      <c r="B14" s="25" t="s">
        <v>5</v>
      </c>
      <c r="C14" s="150">
        <v>14.2</v>
      </c>
      <c r="D14" s="150">
        <v>20.309999999999999</v>
      </c>
      <c r="E14" s="41"/>
      <c r="F14" s="41">
        <f t="shared" si="18"/>
        <v>16.812799999999999</v>
      </c>
      <c r="G14" s="41">
        <f t="shared" si="18"/>
        <v>24.047039999999996</v>
      </c>
      <c r="H14" s="82"/>
      <c r="I14" s="41">
        <f t="shared" si="19"/>
        <v>2.6128</v>
      </c>
      <c r="J14" s="41">
        <f t="shared" si="19"/>
        <v>3.7370399999999968</v>
      </c>
      <c r="K14" s="82"/>
      <c r="L14" s="41">
        <f t="shared" si="20"/>
        <v>18.491</v>
      </c>
      <c r="M14" s="41">
        <f t="shared" si="20"/>
        <v>26.455000000000002</v>
      </c>
      <c r="N14" s="82"/>
      <c r="O14" s="41">
        <f t="shared" si="21"/>
        <v>4.2910000000000004</v>
      </c>
      <c r="P14" s="41">
        <f t="shared" si="21"/>
        <v>6.1450000000000031</v>
      </c>
      <c r="Q14" s="82"/>
      <c r="R14" s="76">
        <f t="shared" si="22"/>
        <v>9.9923867529501331E-2</v>
      </c>
      <c r="S14" s="76">
        <f t="shared" si="22"/>
        <v>0.10022023500605483</v>
      </c>
      <c r="T14" s="82"/>
      <c r="U14" s="41">
        <f t="shared" si="23"/>
        <v>28.4</v>
      </c>
      <c r="V14" s="41">
        <f t="shared" si="23"/>
        <v>40.619999999999997</v>
      </c>
      <c r="W14" s="82"/>
      <c r="X14" s="41">
        <f t="shared" si="24"/>
        <v>34.08</v>
      </c>
      <c r="Y14" s="41">
        <f t="shared" si="24"/>
        <v>48.74</v>
      </c>
      <c r="AA14" s="183">
        <f t="shared" si="32"/>
        <v>34</v>
      </c>
      <c r="AB14" s="183">
        <f t="shared" si="32"/>
        <v>48.7</v>
      </c>
      <c r="AD14" s="40">
        <f t="shared" si="25"/>
        <v>28.333333333333336</v>
      </c>
      <c r="AE14" s="40">
        <f t="shared" si="25"/>
        <v>40.583333333333336</v>
      </c>
      <c r="AG14" s="40">
        <f t="shared" si="33"/>
        <v>7.9999999999998295E-2</v>
      </c>
      <c r="AH14" s="40">
        <f t="shared" si="33"/>
        <v>3.9999999999999147E-2</v>
      </c>
      <c r="AJ14" s="40">
        <f t="shared" si="26"/>
        <v>1.68</v>
      </c>
      <c r="AK14" s="40">
        <f t="shared" si="26"/>
        <v>2.41</v>
      </c>
      <c r="AL14" s="40"/>
      <c r="AM14" s="181">
        <f t="shared" si="34"/>
        <v>11.507200000000001</v>
      </c>
      <c r="AN14" s="181">
        <f t="shared" si="35"/>
        <v>16.532960000000003</v>
      </c>
      <c r="AP14" s="76">
        <f t="shared" si="27"/>
        <v>9.1999999999999998E-2</v>
      </c>
      <c r="AQ14" s="76">
        <f t="shared" si="27"/>
        <v>9.1999999999999929E-2</v>
      </c>
      <c r="AS14" s="76">
        <f t="shared" si="28"/>
        <v>0.40518309859154933</v>
      </c>
      <c r="AT14" s="76">
        <f t="shared" si="28"/>
        <v>0.40701526341703603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14.120000000000001</v>
      </c>
      <c r="AZ14" s="42">
        <f t="shared" si="30"/>
        <v>20.27</v>
      </c>
      <c r="BA14" s="42"/>
      <c r="BB14" s="76">
        <f t="shared" si="31"/>
        <v>0.49718309859154936</v>
      </c>
      <c r="BC14" s="76">
        <f t="shared" si="31"/>
        <v>0.49901526341703595</v>
      </c>
    </row>
    <row r="15" spans="1:61" x14ac:dyDescent="0.25">
      <c r="B15" s="25" t="s">
        <v>6</v>
      </c>
      <c r="C15" s="150">
        <v>18.47</v>
      </c>
      <c r="D15" s="150">
        <v>25.65</v>
      </c>
      <c r="E15" s="41"/>
      <c r="F15" s="41">
        <f t="shared" si="18"/>
        <v>21.868479999999998</v>
      </c>
      <c r="G15" s="41">
        <f t="shared" si="18"/>
        <v>30.369599999999998</v>
      </c>
      <c r="H15" s="82"/>
      <c r="I15" s="41">
        <f t="shared" si="19"/>
        <v>3.3984799999999993</v>
      </c>
      <c r="J15" s="41">
        <f t="shared" si="19"/>
        <v>4.7195999999999998</v>
      </c>
      <c r="K15" s="82"/>
      <c r="L15" s="41">
        <f t="shared" si="20"/>
        <v>24.057000000000002</v>
      </c>
      <c r="M15" s="41">
        <f t="shared" si="20"/>
        <v>33.407000000000004</v>
      </c>
      <c r="N15" s="82"/>
      <c r="O15" s="41">
        <f t="shared" si="21"/>
        <v>5.5870000000000033</v>
      </c>
      <c r="P15" s="41">
        <f t="shared" si="21"/>
        <v>7.757000000000005</v>
      </c>
      <c r="Q15" s="82"/>
      <c r="R15" s="76">
        <f t="shared" si="22"/>
        <v>0.10014413438885557</v>
      </c>
      <c r="S15" s="76">
        <f t="shared" si="22"/>
        <v>0.10010010010010011</v>
      </c>
      <c r="T15" s="82"/>
      <c r="U15" s="41">
        <f t="shared" si="23"/>
        <v>36.94</v>
      </c>
      <c r="V15" s="41">
        <f t="shared" si="23"/>
        <v>51.3</v>
      </c>
      <c r="W15" s="82"/>
      <c r="X15" s="41">
        <f t="shared" si="24"/>
        <v>44.33</v>
      </c>
      <c r="Y15" s="41">
        <f t="shared" si="24"/>
        <v>61.56</v>
      </c>
      <c r="AA15" s="183">
        <f t="shared" si="32"/>
        <v>44.3</v>
      </c>
      <c r="AB15" s="183">
        <f t="shared" si="32"/>
        <v>61.5</v>
      </c>
      <c r="AD15" s="40">
        <f t="shared" si="25"/>
        <v>36.916666666666664</v>
      </c>
      <c r="AE15" s="40">
        <f t="shared" si="25"/>
        <v>51.25</v>
      </c>
      <c r="AG15" s="40">
        <f t="shared" si="33"/>
        <v>3.0000000000001137E-2</v>
      </c>
      <c r="AH15" s="40">
        <f t="shared" si="33"/>
        <v>6.0000000000002274E-2</v>
      </c>
      <c r="AJ15" s="40">
        <f t="shared" si="26"/>
        <v>2.19</v>
      </c>
      <c r="AK15" s="40">
        <f t="shared" si="26"/>
        <v>3.04</v>
      </c>
      <c r="AL15" s="40"/>
      <c r="AM15" s="181">
        <f t="shared" si="34"/>
        <v>15.041519999999998</v>
      </c>
      <c r="AN15" s="181">
        <f t="shared" si="35"/>
        <v>20.870399999999997</v>
      </c>
      <c r="AP15" s="76">
        <f t="shared" si="27"/>
        <v>9.1999999999999985E-2</v>
      </c>
      <c r="AQ15" s="76">
        <f t="shared" si="27"/>
        <v>9.1999999999999998E-2</v>
      </c>
      <c r="AS15" s="76">
        <f t="shared" si="28"/>
        <v>0.40718787222523006</v>
      </c>
      <c r="AT15" s="76">
        <f t="shared" si="28"/>
        <v>0.4068304093567251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18.439999999999998</v>
      </c>
      <c r="AZ15" s="42">
        <f t="shared" si="30"/>
        <v>25.589999999999996</v>
      </c>
      <c r="BA15" s="42"/>
      <c r="BB15" s="76">
        <f t="shared" si="31"/>
        <v>0.49918787222523009</v>
      </c>
      <c r="BC15" s="76">
        <f t="shared" si="31"/>
        <v>0.49883040935672512</v>
      </c>
    </row>
    <row r="16" spans="1:61" x14ac:dyDescent="0.25">
      <c r="B16" s="25" t="s">
        <v>7</v>
      </c>
      <c r="C16" s="150">
        <v>21.62</v>
      </c>
      <c r="D16" s="150">
        <v>29.9</v>
      </c>
      <c r="E16" s="41"/>
      <c r="F16" s="41">
        <f t="shared" si="18"/>
        <v>25.59808</v>
      </c>
      <c r="G16" s="41">
        <f t="shared" si="18"/>
        <v>35.401599999999995</v>
      </c>
      <c r="H16" s="82"/>
      <c r="I16" s="41">
        <f t="shared" si="19"/>
        <v>3.9780799999999985</v>
      </c>
      <c r="J16" s="41">
        <f t="shared" si="19"/>
        <v>5.5015999999999963</v>
      </c>
      <c r="K16" s="82"/>
      <c r="L16" s="41">
        <f t="shared" si="20"/>
        <v>28.160000000000004</v>
      </c>
      <c r="M16" s="41">
        <f t="shared" si="20"/>
        <v>38.940000000000005</v>
      </c>
      <c r="N16" s="82"/>
      <c r="O16" s="41">
        <f t="shared" si="21"/>
        <v>6.5400000000000027</v>
      </c>
      <c r="P16" s="41">
        <f t="shared" si="21"/>
        <v>9.0400000000000063</v>
      </c>
      <c r="Q16" s="82"/>
      <c r="R16" s="76">
        <f t="shared" si="22"/>
        <v>0.10000750056254219</v>
      </c>
      <c r="S16" s="76">
        <f t="shared" si="22"/>
        <v>9.9995480430263059E-2</v>
      </c>
      <c r="T16" s="82"/>
      <c r="U16" s="41">
        <f t="shared" si="23"/>
        <v>43.24</v>
      </c>
      <c r="V16" s="41">
        <f t="shared" si="23"/>
        <v>59.8</v>
      </c>
      <c r="W16" s="82"/>
      <c r="X16" s="41">
        <f t="shared" si="24"/>
        <v>51.89</v>
      </c>
      <c r="Y16" s="41">
        <f t="shared" si="24"/>
        <v>71.760000000000005</v>
      </c>
      <c r="AA16" s="183">
        <f t="shared" si="32"/>
        <v>51.8</v>
      </c>
      <c r="AB16" s="183">
        <f t="shared" si="32"/>
        <v>71.7</v>
      </c>
      <c r="AD16" s="40">
        <f t="shared" si="25"/>
        <v>43.166666666666664</v>
      </c>
      <c r="AE16" s="40">
        <f t="shared" si="25"/>
        <v>59.750000000000007</v>
      </c>
      <c r="AG16" s="40">
        <f t="shared" si="33"/>
        <v>9.0000000000003411E-2</v>
      </c>
      <c r="AH16" s="40">
        <f t="shared" si="33"/>
        <v>6.0000000000002274E-2</v>
      </c>
      <c r="AJ16" s="40">
        <f t="shared" si="26"/>
        <v>2.56</v>
      </c>
      <c r="AK16" s="40">
        <f t="shared" si="26"/>
        <v>3.54</v>
      </c>
      <c r="AL16" s="40"/>
      <c r="AM16" s="181">
        <f t="shared" si="34"/>
        <v>17.551919999999999</v>
      </c>
      <c r="AN16" s="181">
        <f t="shared" si="35"/>
        <v>24.3384</v>
      </c>
      <c r="AP16" s="76">
        <f t="shared" si="27"/>
        <v>9.1999999999999957E-2</v>
      </c>
      <c r="AQ16" s="76">
        <f t="shared" si="27"/>
        <v>9.1999999999999943E-2</v>
      </c>
      <c r="AS16" s="76">
        <f t="shared" si="28"/>
        <v>0.40591859389454205</v>
      </c>
      <c r="AT16" s="76">
        <f t="shared" si="28"/>
        <v>0.40699665551839465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21.529999999999998</v>
      </c>
      <c r="AZ16" s="42">
        <f t="shared" si="30"/>
        <v>29.839999999999996</v>
      </c>
      <c r="BA16" s="42"/>
      <c r="BB16" s="76">
        <f t="shared" si="31"/>
        <v>0.49791859389454202</v>
      </c>
      <c r="BC16" s="76">
        <f t="shared" si="31"/>
        <v>0.49899665551839462</v>
      </c>
    </row>
    <row r="17" spans="2:55" x14ac:dyDescent="0.25">
      <c r="B17" s="25" t="s">
        <v>9</v>
      </c>
      <c r="C17" s="150">
        <v>2.76</v>
      </c>
      <c r="D17" s="150">
        <v>3.75</v>
      </c>
      <c r="E17" s="41"/>
      <c r="F17" s="41">
        <f t="shared" si="18"/>
        <v>3.2678399999999996</v>
      </c>
      <c r="G17" s="41">
        <f t="shared" si="18"/>
        <v>4.4399999999999995</v>
      </c>
      <c r="H17" s="82"/>
      <c r="I17" s="41">
        <f t="shared" si="19"/>
        <v>0.50783999999999985</v>
      </c>
      <c r="J17" s="41">
        <f t="shared" si="19"/>
        <v>0.6899999999999995</v>
      </c>
      <c r="K17" s="82"/>
      <c r="L17" s="41">
        <f t="shared" si="20"/>
        <v>3.5970000000000004</v>
      </c>
      <c r="M17" s="41">
        <f t="shared" si="20"/>
        <v>4.8840000000000012</v>
      </c>
      <c r="N17" s="82"/>
      <c r="O17" s="41">
        <f t="shared" si="21"/>
        <v>0.83700000000000063</v>
      </c>
      <c r="P17" s="41">
        <f t="shared" si="21"/>
        <v>1.1340000000000012</v>
      </c>
      <c r="Q17" s="82"/>
      <c r="R17" s="76">
        <f t="shared" si="22"/>
        <v>0.10098413631022328</v>
      </c>
      <c r="S17" s="76">
        <f t="shared" si="22"/>
        <v>9.9099099099099114E-2</v>
      </c>
      <c r="T17" s="82"/>
      <c r="U17" s="41">
        <f t="shared" si="23"/>
        <v>5.52</v>
      </c>
      <c r="V17" s="41">
        <f t="shared" si="23"/>
        <v>7.5</v>
      </c>
      <c r="W17" s="82"/>
      <c r="X17" s="41">
        <f t="shared" si="24"/>
        <v>6.62</v>
      </c>
      <c r="Y17" s="41">
        <f t="shared" si="24"/>
        <v>9</v>
      </c>
      <c r="AA17" s="183">
        <f>ROUNDDOWN(C17/(1-$X$1)*1.2,1)</f>
        <v>6.6</v>
      </c>
      <c r="AB17" s="183">
        <f>ROUNDDOWN(D17/(1-$X$1)*1.2,1)</f>
        <v>9</v>
      </c>
      <c r="AD17" s="40">
        <f t="shared" si="25"/>
        <v>5.5</v>
      </c>
      <c r="AE17" s="40">
        <f t="shared" si="25"/>
        <v>7.5</v>
      </c>
      <c r="AG17" s="40">
        <f t="shared" si="33"/>
        <v>2.0000000000000462E-2</v>
      </c>
      <c r="AH17" s="40">
        <f t="shared" si="33"/>
        <v>0</v>
      </c>
      <c r="AJ17" s="40">
        <f t="shared" si="26"/>
        <v>0.33</v>
      </c>
      <c r="AK17" s="40">
        <f t="shared" si="26"/>
        <v>0.44</v>
      </c>
      <c r="AL17" s="40"/>
      <c r="AM17" s="181">
        <f t="shared" si="34"/>
        <v>2.2321599999999995</v>
      </c>
      <c r="AN17" s="181">
        <f t="shared" si="35"/>
        <v>3.0600000000000005</v>
      </c>
      <c r="AP17" s="76">
        <f t="shared" si="27"/>
        <v>9.1999999999999985E-2</v>
      </c>
      <c r="AQ17" s="76">
        <f t="shared" si="27"/>
        <v>9.1999999999999929E-2</v>
      </c>
      <c r="AS17" s="76">
        <f t="shared" si="28"/>
        <v>0.40437681159420286</v>
      </c>
      <c r="AT17" s="76">
        <f t="shared" si="28"/>
        <v>0.40800000000000008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2.7399999999999993</v>
      </c>
      <c r="AZ17" s="42">
        <f t="shared" si="30"/>
        <v>3.75</v>
      </c>
      <c r="BA17" s="42"/>
      <c r="BB17" s="76">
        <f t="shared" si="31"/>
        <v>0.49637681159420283</v>
      </c>
      <c r="BC17" s="76">
        <f t="shared" si="31"/>
        <v>0.5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57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47</v>
      </c>
      <c r="C20" s="150">
        <v>20.32</v>
      </c>
      <c r="D20" s="150">
        <v>24.75</v>
      </c>
      <c r="E20" s="41"/>
      <c r="F20" s="41">
        <f t="shared" ref="F20:G25" si="36">C20*SUM(1+$G$1/$X$1)</f>
        <v>24.058879999999998</v>
      </c>
      <c r="G20" s="41">
        <f t="shared" si="36"/>
        <v>29.303999999999998</v>
      </c>
      <c r="H20" s="82"/>
      <c r="I20" s="41">
        <f t="shared" ref="I20:J25" si="37">F20-C20</f>
        <v>3.7388799999999982</v>
      </c>
      <c r="J20" s="41">
        <f t="shared" si="37"/>
        <v>4.5539999999999985</v>
      </c>
      <c r="K20" s="82"/>
      <c r="L20" s="41">
        <f t="shared" ref="L20:M25" si="38">ROUND(C20*(1+$G$1*2),2)*SUM(1+$M$1)</f>
        <v>26.466000000000001</v>
      </c>
      <c r="M20" s="41">
        <f t="shared" si="38"/>
        <v>32.230000000000004</v>
      </c>
      <c r="N20" s="82"/>
      <c r="O20" s="41">
        <f t="shared" ref="O20:P25" si="39">L20-C20</f>
        <v>6.1460000000000008</v>
      </c>
      <c r="P20" s="41">
        <f t="shared" si="39"/>
        <v>7.480000000000004</v>
      </c>
      <c r="Q20" s="82"/>
      <c r="R20" s="76">
        <f t="shared" ref="R20:S25" si="40">AJ20/F20</f>
        <v>0.1001709140242605</v>
      </c>
      <c r="S20" s="76">
        <f t="shared" si="40"/>
        <v>9.9986349986350004E-2</v>
      </c>
      <c r="T20" s="82"/>
      <c r="U20" s="41">
        <f t="shared" ref="U20:V25" si="41">SUM(C20/(1-$X$1))</f>
        <v>40.64</v>
      </c>
      <c r="V20" s="41">
        <f t="shared" si="41"/>
        <v>49.5</v>
      </c>
      <c r="W20" s="82"/>
      <c r="X20" s="41">
        <f t="shared" ref="X20:Y25" si="42">ROUND(C20/(1-$X$1)*1.2,2)</f>
        <v>48.77</v>
      </c>
      <c r="Y20" s="41">
        <f t="shared" si="42"/>
        <v>59.4</v>
      </c>
      <c r="AA20" s="183">
        <f>ROUNDDOWN(C20/(1-$X$1)*1.2,1)</f>
        <v>48.7</v>
      </c>
      <c r="AB20" s="183">
        <f>ROUNDDOWN(D20/(1-$X$1)*1.2,1)</f>
        <v>59.4</v>
      </c>
      <c r="AD20" s="40">
        <f t="shared" ref="AD20:AE25" si="43">AA20/1.2</f>
        <v>40.583333333333336</v>
      </c>
      <c r="AE20" s="40">
        <f t="shared" si="43"/>
        <v>49.5</v>
      </c>
      <c r="AG20" s="40">
        <f>X20-AA20</f>
        <v>7.0000000000000284E-2</v>
      </c>
      <c r="AH20" s="40">
        <f>Y20-AB20</f>
        <v>0</v>
      </c>
      <c r="AJ20" s="40">
        <f t="shared" ref="AJ20:AK25" si="44">ROUND(L20*(1-(1/(1+$AL$1))),2)</f>
        <v>2.41</v>
      </c>
      <c r="AK20" s="40">
        <f t="shared" si="44"/>
        <v>2.93</v>
      </c>
      <c r="AL20" s="40"/>
      <c r="AM20" s="181">
        <f>SUM(U20-F20)-AG20</f>
        <v>16.511120000000002</v>
      </c>
      <c r="AN20" s="181">
        <f>SUM(V20-G20)-AH20</f>
        <v>20.196000000000002</v>
      </c>
      <c r="AP20" s="76">
        <f t="shared" ref="AP20:AQ25" si="45">(SUM(F20-C20)/C20)*$X$1</f>
        <v>9.1999999999999957E-2</v>
      </c>
      <c r="AQ20" s="76">
        <f t="shared" si="45"/>
        <v>9.1999999999999971E-2</v>
      </c>
      <c r="AS20" s="76">
        <f t="shared" ref="AS20:AT25" si="46">AM20/U20</f>
        <v>0.40627755905511814</v>
      </c>
      <c r="AT20" s="76">
        <f t="shared" si="46"/>
        <v>0.40800000000000003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20.25</v>
      </c>
      <c r="AZ20" s="42">
        <f t="shared" si="48"/>
        <v>24.75</v>
      </c>
      <c r="BA20" s="42"/>
      <c r="BB20" s="76">
        <f t="shared" ref="BB20:BC25" si="49">AY20/(C20/$X$1)</f>
        <v>0.49827755905511811</v>
      </c>
      <c r="BC20" s="76">
        <f t="shared" si="49"/>
        <v>0.5</v>
      </c>
    </row>
    <row r="21" spans="2:55" x14ac:dyDescent="0.25">
      <c r="B21" s="25" t="s">
        <v>4</v>
      </c>
      <c r="C21" s="150">
        <v>24.08</v>
      </c>
      <c r="D21" s="150">
        <v>27.349999999999998</v>
      </c>
      <c r="E21" s="41"/>
      <c r="F21" s="41">
        <f t="shared" si="36"/>
        <v>28.510719999999996</v>
      </c>
      <c r="G21" s="41">
        <f t="shared" si="36"/>
        <v>32.382399999999997</v>
      </c>
      <c r="H21" s="82"/>
      <c r="I21" s="41">
        <f t="shared" si="37"/>
        <v>4.4307199999999973</v>
      </c>
      <c r="J21" s="41">
        <f t="shared" si="37"/>
        <v>5.0323999999999991</v>
      </c>
      <c r="K21" s="82"/>
      <c r="L21" s="41">
        <f t="shared" si="38"/>
        <v>31.361000000000004</v>
      </c>
      <c r="M21" s="41">
        <f t="shared" si="38"/>
        <v>35.618000000000009</v>
      </c>
      <c r="N21" s="82"/>
      <c r="O21" s="41">
        <f t="shared" si="39"/>
        <v>7.2810000000000059</v>
      </c>
      <c r="P21" s="41">
        <f t="shared" si="39"/>
        <v>8.2680000000000113</v>
      </c>
      <c r="Q21" s="82"/>
      <c r="R21" s="76">
        <f t="shared" si="40"/>
        <v>9.9962400107748969E-2</v>
      </c>
      <c r="S21" s="76">
        <f t="shared" si="40"/>
        <v>0.10005435051138892</v>
      </c>
      <c r="T21" s="82"/>
      <c r="U21" s="41">
        <f t="shared" si="41"/>
        <v>48.16</v>
      </c>
      <c r="V21" s="41">
        <f t="shared" si="41"/>
        <v>54.699999999999996</v>
      </c>
      <c r="W21" s="82"/>
      <c r="X21" s="41">
        <f t="shared" si="42"/>
        <v>57.79</v>
      </c>
      <c r="Y21" s="41">
        <f t="shared" si="42"/>
        <v>65.64</v>
      </c>
      <c r="AA21" s="183">
        <f t="shared" ref="AA21:AB24" si="50">ROUNDDOWN(C21/(1-$X$1)*1.2,1)</f>
        <v>57.7</v>
      </c>
      <c r="AB21" s="183">
        <f t="shared" si="50"/>
        <v>65.599999999999994</v>
      </c>
      <c r="AD21" s="40">
        <f t="shared" si="43"/>
        <v>48.083333333333336</v>
      </c>
      <c r="AE21" s="40">
        <f t="shared" si="43"/>
        <v>54.666666666666664</v>
      </c>
      <c r="AG21" s="40">
        <f t="shared" ref="AG21:AH25" si="51">X21-AA21</f>
        <v>8.9999999999996305E-2</v>
      </c>
      <c r="AH21" s="40">
        <f t="shared" si="51"/>
        <v>4.0000000000006253E-2</v>
      </c>
      <c r="AJ21" s="40">
        <f t="shared" si="44"/>
        <v>2.85</v>
      </c>
      <c r="AK21" s="40">
        <f t="shared" si="44"/>
        <v>3.24</v>
      </c>
      <c r="AL21" s="40"/>
      <c r="AM21" s="181">
        <f t="shared" ref="AM21:AM25" si="52">SUM(U21-F21)-AG21</f>
        <v>19.559280000000005</v>
      </c>
      <c r="AN21" s="181">
        <f t="shared" ref="AN21:AN25" si="53">SUM(V21-G21)-AH21</f>
        <v>22.277599999999993</v>
      </c>
      <c r="AP21" s="76">
        <f t="shared" si="45"/>
        <v>9.1999999999999957E-2</v>
      </c>
      <c r="AQ21" s="76">
        <f t="shared" si="45"/>
        <v>9.1999999999999985E-2</v>
      </c>
      <c r="AS21" s="76">
        <f t="shared" si="46"/>
        <v>0.40613122923588052</v>
      </c>
      <c r="AT21" s="76">
        <f t="shared" si="46"/>
        <v>0.40726873857404011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23.990000000000002</v>
      </c>
      <c r="AZ21" s="42">
        <f t="shared" si="48"/>
        <v>27.309999999999992</v>
      </c>
      <c r="BA21" s="42"/>
      <c r="BB21" s="76">
        <f t="shared" si="49"/>
        <v>0.49813122923588049</v>
      </c>
      <c r="BC21" s="76">
        <f t="shared" si="49"/>
        <v>0.49926873857404008</v>
      </c>
    </row>
    <row r="22" spans="2:55" x14ac:dyDescent="0.25">
      <c r="B22" s="25" t="s">
        <v>5</v>
      </c>
      <c r="C22" s="150">
        <v>28.98</v>
      </c>
      <c r="D22" s="150">
        <v>33.200000000000003</v>
      </c>
      <c r="E22" s="41"/>
      <c r="F22" s="41">
        <f t="shared" si="36"/>
        <v>34.31232</v>
      </c>
      <c r="G22" s="41">
        <f t="shared" si="36"/>
        <v>39.308799999999998</v>
      </c>
      <c r="H22" s="82"/>
      <c r="I22" s="41">
        <f t="shared" si="37"/>
        <v>5.3323199999999993</v>
      </c>
      <c r="J22" s="41">
        <f t="shared" si="37"/>
        <v>6.1087999999999951</v>
      </c>
      <c r="K22" s="82"/>
      <c r="L22" s="41">
        <f t="shared" si="38"/>
        <v>37.741000000000007</v>
      </c>
      <c r="M22" s="41">
        <f t="shared" si="38"/>
        <v>43.241000000000007</v>
      </c>
      <c r="N22" s="82"/>
      <c r="O22" s="41">
        <f t="shared" si="39"/>
        <v>8.7610000000000063</v>
      </c>
      <c r="P22" s="41">
        <f t="shared" si="39"/>
        <v>10.041000000000004</v>
      </c>
      <c r="Q22" s="82"/>
      <c r="R22" s="76">
        <f t="shared" si="40"/>
        <v>9.9964094529311931E-2</v>
      </c>
      <c r="S22" s="76">
        <f t="shared" si="40"/>
        <v>9.997761315532401E-2</v>
      </c>
      <c r="T22" s="82"/>
      <c r="U22" s="41">
        <f t="shared" si="41"/>
        <v>57.96</v>
      </c>
      <c r="V22" s="41">
        <f t="shared" si="41"/>
        <v>66.400000000000006</v>
      </c>
      <c r="W22" s="82"/>
      <c r="X22" s="41">
        <f t="shared" si="42"/>
        <v>69.55</v>
      </c>
      <c r="Y22" s="41">
        <f t="shared" si="42"/>
        <v>79.680000000000007</v>
      </c>
      <c r="AA22" s="183">
        <f t="shared" si="50"/>
        <v>69.5</v>
      </c>
      <c r="AB22" s="183">
        <f t="shared" si="50"/>
        <v>79.599999999999994</v>
      </c>
      <c r="AD22" s="40">
        <f t="shared" si="43"/>
        <v>57.916666666666671</v>
      </c>
      <c r="AE22" s="40">
        <f t="shared" si="43"/>
        <v>66.333333333333329</v>
      </c>
      <c r="AG22" s="40">
        <f t="shared" si="51"/>
        <v>4.9999999999997158E-2</v>
      </c>
      <c r="AH22" s="40">
        <f t="shared" si="51"/>
        <v>8.0000000000012506E-2</v>
      </c>
      <c r="AJ22" s="40">
        <f t="shared" si="44"/>
        <v>3.43</v>
      </c>
      <c r="AK22" s="40">
        <f t="shared" si="44"/>
        <v>3.93</v>
      </c>
      <c r="AL22" s="40"/>
      <c r="AM22" s="181">
        <f t="shared" si="52"/>
        <v>23.597680000000004</v>
      </c>
      <c r="AN22" s="181">
        <f t="shared" si="53"/>
        <v>27.011199999999995</v>
      </c>
      <c r="AP22" s="76">
        <f t="shared" si="45"/>
        <v>9.1999999999999985E-2</v>
      </c>
      <c r="AQ22" s="76">
        <f t="shared" si="45"/>
        <v>9.1999999999999915E-2</v>
      </c>
      <c r="AS22" s="76">
        <f t="shared" si="46"/>
        <v>0.40713733609385788</v>
      </c>
      <c r="AT22" s="76">
        <f t="shared" si="46"/>
        <v>0.40679518072289145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28.930000000000003</v>
      </c>
      <c r="AZ22" s="42">
        <f t="shared" si="48"/>
        <v>33.11999999999999</v>
      </c>
      <c r="BA22" s="42"/>
      <c r="BB22" s="76">
        <f t="shared" si="49"/>
        <v>0.49913733609385791</v>
      </c>
      <c r="BC22" s="76">
        <f t="shared" si="49"/>
        <v>0.49879518072289136</v>
      </c>
    </row>
    <row r="23" spans="2:55" x14ac:dyDescent="0.25">
      <c r="B23" s="25" t="s">
        <v>6</v>
      </c>
      <c r="C23" s="150">
        <v>35.35</v>
      </c>
      <c r="D23" s="150">
        <v>40.519999999999996</v>
      </c>
      <c r="E23" s="41"/>
      <c r="F23" s="41">
        <f t="shared" si="36"/>
        <v>41.854399999999998</v>
      </c>
      <c r="G23" s="41">
        <f t="shared" si="36"/>
        <v>47.97567999999999</v>
      </c>
      <c r="H23" s="82"/>
      <c r="I23" s="41">
        <f t="shared" si="37"/>
        <v>6.5043999999999969</v>
      </c>
      <c r="J23" s="41">
        <f t="shared" si="37"/>
        <v>7.4556799999999939</v>
      </c>
      <c r="K23" s="82"/>
      <c r="L23" s="41">
        <f t="shared" si="38"/>
        <v>46.035000000000004</v>
      </c>
      <c r="M23" s="41">
        <f t="shared" si="38"/>
        <v>52.777999999999999</v>
      </c>
      <c r="N23" s="82"/>
      <c r="O23" s="41">
        <f t="shared" si="39"/>
        <v>10.685000000000002</v>
      </c>
      <c r="P23" s="41">
        <f t="shared" si="39"/>
        <v>12.258000000000003</v>
      </c>
      <c r="Q23" s="82"/>
      <c r="R23" s="76">
        <f t="shared" si="40"/>
        <v>0.10010894911885013</v>
      </c>
      <c r="S23" s="76">
        <f t="shared" si="40"/>
        <v>0.10005069235079109</v>
      </c>
      <c r="T23" s="82"/>
      <c r="U23" s="41">
        <f t="shared" si="41"/>
        <v>70.7</v>
      </c>
      <c r="V23" s="41">
        <f t="shared" si="41"/>
        <v>81.039999999999992</v>
      </c>
      <c r="W23" s="82"/>
      <c r="X23" s="41">
        <f t="shared" si="42"/>
        <v>84.84</v>
      </c>
      <c r="Y23" s="41">
        <f t="shared" si="42"/>
        <v>97.25</v>
      </c>
      <c r="AA23" s="183">
        <f t="shared" si="50"/>
        <v>84.8</v>
      </c>
      <c r="AB23" s="183">
        <f t="shared" si="50"/>
        <v>97.2</v>
      </c>
      <c r="AD23" s="40">
        <f t="shared" si="43"/>
        <v>70.666666666666671</v>
      </c>
      <c r="AE23" s="40">
        <f t="shared" si="43"/>
        <v>81</v>
      </c>
      <c r="AG23" s="40">
        <f t="shared" si="51"/>
        <v>4.0000000000006253E-2</v>
      </c>
      <c r="AH23" s="40">
        <f t="shared" si="51"/>
        <v>4.9999999999997158E-2</v>
      </c>
      <c r="AJ23" s="40">
        <f t="shared" si="44"/>
        <v>4.1900000000000004</v>
      </c>
      <c r="AK23" s="40">
        <f t="shared" si="44"/>
        <v>4.8</v>
      </c>
      <c r="AL23" s="40"/>
      <c r="AM23" s="181">
        <f t="shared" si="52"/>
        <v>28.805599999999998</v>
      </c>
      <c r="AN23" s="181">
        <f t="shared" si="53"/>
        <v>33.014320000000005</v>
      </c>
      <c r="AP23" s="76">
        <f t="shared" si="45"/>
        <v>9.1999999999999957E-2</v>
      </c>
      <c r="AQ23" s="76">
        <f t="shared" si="45"/>
        <v>9.1999999999999929E-2</v>
      </c>
      <c r="AS23" s="76">
        <f t="shared" si="46"/>
        <v>0.4074342291371994</v>
      </c>
      <c r="AT23" s="76">
        <f t="shared" si="46"/>
        <v>0.40738302073050353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35.309999999999995</v>
      </c>
      <c r="AZ23" s="42">
        <f t="shared" si="48"/>
        <v>40.47</v>
      </c>
      <c r="BA23" s="42"/>
      <c r="BB23" s="76">
        <f t="shared" si="49"/>
        <v>0.49943422913719937</v>
      </c>
      <c r="BC23" s="76">
        <f t="shared" si="49"/>
        <v>0.4993830207305035</v>
      </c>
    </row>
    <row r="24" spans="2:55" x14ac:dyDescent="0.25">
      <c r="B24" s="25" t="s">
        <v>7</v>
      </c>
      <c r="C24" s="150">
        <v>39.5</v>
      </c>
      <c r="D24" s="150">
        <v>44.54</v>
      </c>
      <c r="E24" s="41"/>
      <c r="F24" s="41">
        <f t="shared" si="36"/>
        <v>46.768000000000001</v>
      </c>
      <c r="G24" s="41">
        <f t="shared" si="36"/>
        <v>52.735359999999993</v>
      </c>
      <c r="H24" s="82"/>
      <c r="I24" s="41">
        <f t="shared" si="37"/>
        <v>7.2680000000000007</v>
      </c>
      <c r="J24" s="41">
        <f t="shared" si="37"/>
        <v>8.1953599999999938</v>
      </c>
      <c r="K24" s="82"/>
      <c r="L24" s="41">
        <f t="shared" si="38"/>
        <v>51.44700000000001</v>
      </c>
      <c r="M24" s="41">
        <f t="shared" si="38"/>
        <v>58.01400000000001</v>
      </c>
      <c r="N24" s="82"/>
      <c r="O24" s="41">
        <f t="shared" si="39"/>
        <v>11.94700000000001</v>
      </c>
      <c r="P24" s="41">
        <f t="shared" si="39"/>
        <v>13.474000000000011</v>
      </c>
      <c r="Q24" s="82"/>
      <c r="R24" s="76">
        <f t="shared" si="40"/>
        <v>0.10006842285323297</v>
      </c>
      <c r="S24" s="76">
        <f t="shared" si="40"/>
        <v>9.9932948215390963E-2</v>
      </c>
      <c r="T24" s="82"/>
      <c r="U24" s="41">
        <f t="shared" si="41"/>
        <v>79</v>
      </c>
      <c r="V24" s="41">
        <f t="shared" si="41"/>
        <v>89.08</v>
      </c>
      <c r="W24" s="82"/>
      <c r="X24" s="41">
        <f t="shared" si="42"/>
        <v>94.8</v>
      </c>
      <c r="Y24" s="41">
        <f t="shared" si="42"/>
        <v>106.9</v>
      </c>
      <c r="AA24" s="183">
        <f t="shared" si="50"/>
        <v>94.8</v>
      </c>
      <c r="AB24" s="183">
        <f t="shared" si="50"/>
        <v>106.8</v>
      </c>
      <c r="AD24" s="40">
        <f t="shared" si="43"/>
        <v>79</v>
      </c>
      <c r="AE24" s="40">
        <f t="shared" si="43"/>
        <v>89</v>
      </c>
      <c r="AG24" s="40">
        <f t="shared" si="51"/>
        <v>0</v>
      </c>
      <c r="AH24" s="40">
        <f t="shared" si="51"/>
        <v>0.10000000000000853</v>
      </c>
      <c r="AJ24" s="40">
        <f t="shared" si="44"/>
        <v>4.68</v>
      </c>
      <c r="AK24" s="40">
        <f t="shared" si="44"/>
        <v>5.27</v>
      </c>
      <c r="AL24" s="40"/>
      <c r="AM24" s="181">
        <f t="shared" si="52"/>
        <v>32.231999999999999</v>
      </c>
      <c r="AN24" s="181">
        <f t="shared" si="53"/>
        <v>36.244639999999997</v>
      </c>
      <c r="AP24" s="76">
        <f t="shared" si="45"/>
        <v>9.2000000000000012E-2</v>
      </c>
      <c r="AQ24" s="76">
        <f t="shared" si="45"/>
        <v>9.1999999999999929E-2</v>
      </c>
      <c r="AS24" s="76">
        <f t="shared" si="46"/>
        <v>0.40799999999999997</v>
      </c>
      <c r="AT24" s="76">
        <f t="shared" si="46"/>
        <v>0.40687741356084417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39.5</v>
      </c>
      <c r="AZ24" s="42">
        <f t="shared" si="48"/>
        <v>44.439999999999991</v>
      </c>
      <c r="BA24" s="42"/>
      <c r="BB24" s="76">
        <f t="shared" si="49"/>
        <v>0.5</v>
      </c>
      <c r="BC24" s="76">
        <f t="shared" si="49"/>
        <v>0.49887741356084409</v>
      </c>
    </row>
    <row r="25" spans="2:55" x14ac:dyDescent="0.25">
      <c r="B25" s="25" t="s">
        <v>9</v>
      </c>
      <c r="C25" s="150">
        <v>5.33</v>
      </c>
      <c r="D25" s="150">
        <v>5.82</v>
      </c>
      <c r="E25" s="41"/>
      <c r="F25" s="41">
        <f t="shared" si="36"/>
        <v>6.3107199999999999</v>
      </c>
      <c r="G25" s="41">
        <f t="shared" si="36"/>
        <v>6.8908800000000001</v>
      </c>
      <c r="H25" s="82"/>
      <c r="I25" s="41">
        <f t="shared" si="37"/>
        <v>0.98071999999999981</v>
      </c>
      <c r="J25" s="41">
        <f t="shared" si="37"/>
        <v>1.0708799999999998</v>
      </c>
      <c r="K25" s="82"/>
      <c r="L25" s="41">
        <f t="shared" si="38"/>
        <v>6.9409999999999998</v>
      </c>
      <c r="M25" s="41">
        <f t="shared" si="38"/>
        <v>7.5790000000000006</v>
      </c>
      <c r="N25" s="82"/>
      <c r="O25" s="41">
        <f t="shared" si="39"/>
        <v>1.6109999999999998</v>
      </c>
      <c r="P25" s="41">
        <f t="shared" si="39"/>
        <v>1.7590000000000003</v>
      </c>
      <c r="Q25" s="82"/>
      <c r="R25" s="76">
        <f t="shared" si="40"/>
        <v>9.9830130317935195E-2</v>
      </c>
      <c r="S25" s="76">
        <f t="shared" si="40"/>
        <v>0.10013234884368905</v>
      </c>
      <c r="T25" s="82"/>
      <c r="U25" s="41">
        <f t="shared" si="41"/>
        <v>10.66</v>
      </c>
      <c r="V25" s="41">
        <f t="shared" si="41"/>
        <v>11.64</v>
      </c>
      <c r="W25" s="82"/>
      <c r="X25" s="41">
        <f t="shared" si="42"/>
        <v>12.79</v>
      </c>
      <c r="Y25" s="41">
        <f t="shared" si="42"/>
        <v>13.97</v>
      </c>
      <c r="AA25" s="183">
        <f>ROUNDDOWN(C25/(1-$X$1)*1.2,1)</f>
        <v>12.7</v>
      </c>
      <c r="AB25" s="183">
        <f>ROUNDDOWN(D25/(1-$X$1)*1.2,1)</f>
        <v>13.9</v>
      </c>
      <c r="AD25" s="40">
        <f t="shared" si="43"/>
        <v>10.583333333333334</v>
      </c>
      <c r="AE25" s="40">
        <f t="shared" si="43"/>
        <v>11.583333333333334</v>
      </c>
      <c r="AG25" s="40">
        <f t="shared" si="51"/>
        <v>8.9999999999999858E-2</v>
      </c>
      <c r="AH25" s="40">
        <f t="shared" si="51"/>
        <v>7.0000000000000284E-2</v>
      </c>
      <c r="AJ25" s="40">
        <f t="shared" si="44"/>
        <v>0.63</v>
      </c>
      <c r="AK25" s="40">
        <f t="shared" si="44"/>
        <v>0.69</v>
      </c>
      <c r="AL25" s="40"/>
      <c r="AM25" s="181">
        <f t="shared" si="52"/>
        <v>4.2592800000000004</v>
      </c>
      <c r="AN25" s="181">
        <f t="shared" si="53"/>
        <v>4.6791200000000002</v>
      </c>
      <c r="AP25" s="76">
        <f t="shared" si="45"/>
        <v>9.1999999999999985E-2</v>
      </c>
      <c r="AQ25" s="76">
        <f t="shared" si="45"/>
        <v>9.1999999999999985E-2</v>
      </c>
      <c r="AS25" s="76">
        <f t="shared" si="46"/>
        <v>0.39955722326454035</v>
      </c>
      <c r="AT25" s="76">
        <f t="shared" si="46"/>
        <v>0.40198625429553264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5.24</v>
      </c>
      <c r="AZ25" s="42">
        <f t="shared" si="48"/>
        <v>5.75</v>
      </c>
      <c r="BA25" s="42"/>
      <c r="BB25" s="76">
        <f t="shared" si="49"/>
        <v>0.49155722326454038</v>
      </c>
      <c r="BC25" s="76">
        <f t="shared" si="49"/>
        <v>0.49398625429553261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58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3</v>
      </c>
      <c r="C28" s="150">
        <v>23.099999999999998</v>
      </c>
      <c r="D28" s="150">
        <v>27.16</v>
      </c>
      <c r="E28" s="41"/>
      <c r="F28" s="41">
        <f t="shared" ref="F28:G33" si="54">C28*SUM(1+$G$1/$X$1)</f>
        <v>27.350399999999997</v>
      </c>
      <c r="G28" s="41">
        <f t="shared" si="54"/>
        <v>32.157440000000001</v>
      </c>
      <c r="H28" s="82"/>
      <c r="I28" s="41">
        <f t="shared" ref="I28:J33" si="55">F28-C28</f>
        <v>4.2503999999999991</v>
      </c>
      <c r="J28" s="41">
        <f t="shared" si="55"/>
        <v>4.997440000000001</v>
      </c>
      <c r="K28" s="82"/>
      <c r="L28" s="41">
        <f t="shared" ref="L28:M33" si="56">ROUND(C28*(1+$G$1*2),2)*SUM(1+$M$1)</f>
        <v>30.085000000000004</v>
      </c>
      <c r="M28" s="41">
        <f t="shared" si="56"/>
        <v>35.375999999999998</v>
      </c>
      <c r="N28" s="82"/>
      <c r="O28" s="41">
        <f t="shared" ref="O28:P32" si="57">L28-C28</f>
        <v>6.9850000000000065</v>
      </c>
      <c r="P28" s="41">
        <f t="shared" si="57"/>
        <v>8.2159999999999975</v>
      </c>
      <c r="Q28" s="82"/>
      <c r="R28" s="76">
        <f t="shared" ref="R28:S33" si="58">AJ28/F28</f>
        <v>0.1001813501813502</v>
      </c>
      <c r="S28" s="76">
        <f t="shared" si="58"/>
        <v>0.10013234884368906</v>
      </c>
      <c r="T28" s="82"/>
      <c r="U28" s="41">
        <f t="shared" ref="U28:V33" si="59">SUM(C28/(1-$X$1))</f>
        <v>46.199999999999996</v>
      </c>
      <c r="V28" s="41">
        <f t="shared" si="59"/>
        <v>54.32</v>
      </c>
      <c r="W28" s="82"/>
      <c r="X28" s="41">
        <f t="shared" ref="X28:Y33" si="60">ROUND(C28/(1-$X$1)*1.2,2)</f>
        <v>55.44</v>
      </c>
      <c r="Y28" s="41">
        <f t="shared" si="60"/>
        <v>65.180000000000007</v>
      </c>
      <c r="AA28" s="183">
        <f>ROUNDDOWN(C28/(1-$X$1)*1.2,1)</f>
        <v>55.4</v>
      </c>
      <c r="AB28" s="183">
        <f>ROUNDDOWN(D28/(1-$X$1)*1.2,1)</f>
        <v>65.099999999999994</v>
      </c>
      <c r="AD28" s="40">
        <f t="shared" ref="AD28:AE33" si="61">AA28/1.2</f>
        <v>46.166666666666664</v>
      </c>
      <c r="AE28" s="40">
        <f t="shared" si="61"/>
        <v>54.25</v>
      </c>
      <c r="AG28" s="40">
        <f>X28-AA28</f>
        <v>3.9999999999999147E-2</v>
      </c>
      <c r="AH28" s="40">
        <f>Y28-AB28</f>
        <v>8.0000000000012506E-2</v>
      </c>
      <c r="AJ28" s="40">
        <f t="shared" ref="AJ28:AK33" si="62">ROUND(L28*(1-(1/(1+$AL$1))),2)</f>
        <v>2.74</v>
      </c>
      <c r="AK28" s="40">
        <f t="shared" si="62"/>
        <v>3.22</v>
      </c>
      <c r="AL28" s="40"/>
      <c r="AM28" s="181">
        <f>SUM(U28-F28)-AG28</f>
        <v>18.8096</v>
      </c>
      <c r="AN28" s="181">
        <f>SUM(V28-G28)-AH28</f>
        <v>22.082559999999987</v>
      </c>
      <c r="AP28" s="76">
        <f t="shared" ref="AP28:AQ33" si="63">(SUM(F28-C28)/C28)*$X$1</f>
        <v>9.1999999999999985E-2</v>
      </c>
      <c r="AQ28" s="76">
        <f t="shared" si="63"/>
        <v>9.2000000000000012E-2</v>
      </c>
      <c r="AS28" s="76">
        <f t="shared" ref="AS28:AT33" si="64">AM28/U28</f>
        <v>0.40713419913419918</v>
      </c>
      <c r="AT28" s="76">
        <f t="shared" si="64"/>
        <v>0.40652724594992612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23.06</v>
      </c>
      <c r="AZ28" s="42">
        <f t="shared" si="66"/>
        <v>27.079999999999988</v>
      </c>
      <c r="BA28" s="42"/>
      <c r="BB28" s="76">
        <f t="shared" ref="BB28:BC33" si="67">AY28/(C28/$X$1)</f>
        <v>0.49913419913419915</v>
      </c>
      <c r="BC28" s="76">
        <f t="shared" si="67"/>
        <v>0.49852724594992615</v>
      </c>
    </row>
    <row r="29" spans="2:55" x14ac:dyDescent="0.25">
      <c r="B29" s="25" t="s">
        <v>4</v>
      </c>
      <c r="C29" s="150">
        <v>27.56</v>
      </c>
      <c r="D29" s="150">
        <v>32.29</v>
      </c>
      <c r="E29" s="41"/>
      <c r="F29" s="41">
        <f t="shared" si="54"/>
        <v>32.631039999999999</v>
      </c>
      <c r="G29" s="41">
        <f t="shared" si="54"/>
        <v>38.231359999999995</v>
      </c>
      <c r="H29" s="82"/>
      <c r="I29" s="41">
        <f t="shared" si="55"/>
        <v>5.07104</v>
      </c>
      <c r="J29" s="41">
        <f t="shared" si="55"/>
        <v>5.941359999999996</v>
      </c>
      <c r="K29" s="82"/>
      <c r="L29" s="41">
        <f t="shared" si="56"/>
        <v>35.893000000000008</v>
      </c>
      <c r="M29" s="41">
        <f t="shared" si="56"/>
        <v>42.052999999999997</v>
      </c>
      <c r="N29" s="82"/>
      <c r="O29" s="41">
        <f t="shared" si="57"/>
        <v>8.3330000000000091</v>
      </c>
      <c r="P29" s="41">
        <f t="shared" si="57"/>
        <v>9.7629999999999981</v>
      </c>
      <c r="Q29" s="82"/>
      <c r="R29" s="76">
        <f t="shared" si="58"/>
        <v>9.9904875848272068E-2</v>
      </c>
      <c r="S29" s="76">
        <f t="shared" si="58"/>
        <v>9.9917973098524362E-2</v>
      </c>
      <c r="T29" s="82"/>
      <c r="U29" s="41">
        <f t="shared" si="59"/>
        <v>55.12</v>
      </c>
      <c r="V29" s="41">
        <f t="shared" si="59"/>
        <v>64.58</v>
      </c>
      <c r="W29" s="82"/>
      <c r="X29" s="41">
        <f t="shared" si="60"/>
        <v>66.14</v>
      </c>
      <c r="Y29" s="41">
        <f t="shared" si="60"/>
        <v>77.5</v>
      </c>
      <c r="AA29" s="183">
        <f t="shared" ref="AA29:AB32" si="68">ROUNDDOWN(C29/(1-$X$1)*1.2,1)</f>
        <v>66.099999999999994</v>
      </c>
      <c r="AB29" s="183">
        <f t="shared" si="68"/>
        <v>77.400000000000006</v>
      </c>
      <c r="AD29" s="40">
        <f t="shared" si="61"/>
        <v>55.083333333333329</v>
      </c>
      <c r="AE29" s="40">
        <f t="shared" si="61"/>
        <v>64.500000000000014</v>
      </c>
      <c r="AG29" s="40">
        <f t="shared" ref="AG29:AH33" si="69">X29-AA29</f>
        <v>4.0000000000006253E-2</v>
      </c>
      <c r="AH29" s="40">
        <f t="shared" si="69"/>
        <v>9.9999999999994316E-2</v>
      </c>
      <c r="AJ29" s="40">
        <f t="shared" si="62"/>
        <v>3.26</v>
      </c>
      <c r="AK29" s="40">
        <f t="shared" si="62"/>
        <v>3.82</v>
      </c>
      <c r="AL29" s="40"/>
      <c r="AM29" s="181">
        <f t="shared" ref="AM29:AM33" si="70">SUM(U29-F29)-AG29</f>
        <v>22.448959999999992</v>
      </c>
      <c r="AN29" s="181">
        <f t="shared" ref="AN29:AN33" si="71">SUM(V29-G29)-AH29</f>
        <v>26.248640000000009</v>
      </c>
      <c r="AP29" s="76">
        <f t="shared" si="63"/>
        <v>9.1999999999999998E-2</v>
      </c>
      <c r="AQ29" s="76">
        <f t="shared" si="63"/>
        <v>9.1999999999999943E-2</v>
      </c>
      <c r="AS29" s="76">
        <f t="shared" si="64"/>
        <v>0.40727431059506519</v>
      </c>
      <c r="AT29" s="76">
        <f t="shared" si="64"/>
        <v>0.4064515329823476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27.519999999999992</v>
      </c>
      <c r="AZ29" s="42">
        <f t="shared" si="66"/>
        <v>32.190000000000005</v>
      </c>
      <c r="BA29" s="42"/>
      <c r="BB29" s="76">
        <f t="shared" si="67"/>
        <v>0.49927431059506522</v>
      </c>
      <c r="BC29" s="76">
        <f t="shared" si="67"/>
        <v>0.49845153298234757</v>
      </c>
    </row>
    <row r="30" spans="2:55" x14ac:dyDescent="0.25">
      <c r="B30" s="25" t="s">
        <v>5</v>
      </c>
      <c r="C30" s="150">
        <v>33.57</v>
      </c>
      <c r="D30" s="150">
        <v>37.11</v>
      </c>
      <c r="E30" s="41"/>
      <c r="F30" s="41">
        <f t="shared" si="54"/>
        <v>39.746879999999997</v>
      </c>
      <c r="G30" s="41">
        <f t="shared" si="54"/>
        <v>43.93824</v>
      </c>
      <c r="H30" s="82"/>
      <c r="I30" s="41">
        <f t="shared" si="55"/>
        <v>6.176879999999997</v>
      </c>
      <c r="J30" s="41">
        <f t="shared" si="55"/>
        <v>6.828240000000001</v>
      </c>
      <c r="K30" s="82"/>
      <c r="L30" s="41">
        <f t="shared" si="56"/>
        <v>43.725000000000001</v>
      </c>
      <c r="M30" s="41">
        <f t="shared" si="56"/>
        <v>48.334000000000003</v>
      </c>
      <c r="N30" s="82"/>
      <c r="O30" s="41">
        <f t="shared" si="57"/>
        <v>10.155000000000001</v>
      </c>
      <c r="P30" s="41">
        <f t="shared" si="57"/>
        <v>11.224000000000004</v>
      </c>
      <c r="Q30" s="82"/>
      <c r="R30" s="76">
        <f t="shared" si="58"/>
        <v>0.10013364571005322</v>
      </c>
      <c r="S30" s="76">
        <f t="shared" si="58"/>
        <v>9.9912968748862033E-2</v>
      </c>
      <c r="T30" s="82"/>
      <c r="U30" s="41">
        <f t="shared" si="59"/>
        <v>67.14</v>
      </c>
      <c r="V30" s="41">
        <f t="shared" si="59"/>
        <v>74.22</v>
      </c>
      <c r="W30" s="82"/>
      <c r="X30" s="41">
        <f t="shared" si="60"/>
        <v>80.569999999999993</v>
      </c>
      <c r="Y30" s="41">
        <f t="shared" si="60"/>
        <v>89.06</v>
      </c>
      <c r="AA30" s="183">
        <f t="shared" si="68"/>
        <v>80.5</v>
      </c>
      <c r="AB30" s="183">
        <f t="shared" si="68"/>
        <v>89</v>
      </c>
      <c r="AD30" s="40">
        <f t="shared" si="61"/>
        <v>67.083333333333343</v>
      </c>
      <c r="AE30" s="40">
        <f t="shared" si="61"/>
        <v>74.166666666666671</v>
      </c>
      <c r="AG30" s="40">
        <f t="shared" si="69"/>
        <v>6.9999999999993179E-2</v>
      </c>
      <c r="AH30" s="40">
        <f t="shared" si="69"/>
        <v>6.0000000000002274E-2</v>
      </c>
      <c r="AJ30" s="40">
        <f t="shared" si="62"/>
        <v>3.98</v>
      </c>
      <c r="AK30" s="40">
        <f t="shared" si="62"/>
        <v>4.3899999999999997</v>
      </c>
      <c r="AL30" s="40"/>
      <c r="AM30" s="181">
        <f t="shared" si="70"/>
        <v>27.32312000000001</v>
      </c>
      <c r="AN30" s="181">
        <f t="shared" si="71"/>
        <v>30.221759999999996</v>
      </c>
      <c r="AP30" s="76">
        <f t="shared" si="63"/>
        <v>9.1999999999999957E-2</v>
      </c>
      <c r="AQ30" s="76">
        <f t="shared" si="63"/>
        <v>9.2000000000000012E-2</v>
      </c>
      <c r="AS30" s="76">
        <f t="shared" si="64"/>
        <v>0.40695740244265727</v>
      </c>
      <c r="AT30" s="76">
        <f t="shared" si="64"/>
        <v>0.40719159256265153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33.500000000000007</v>
      </c>
      <c r="AZ30" s="42">
        <f t="shared" si="66"/>
        <v>37.049999999999997</v>
      </c>
      <c r="BA30" s="42"/>
      <c r="BB30" s="76">
        <f t="shared" si="67"/>
        <v>0.49895740244265724</v>
      </c>
      <c r="BC30" s="76">
        <f t="shared" si="67"/>
        <v>0.49919159256265155</v>
      </c>
    </row>
    <row r="31" spans="2:55" x14ac:dyDescent="0.25">
      <c r="B31" s="25" t="s">
        <v>11</v>
      </c>
      <c r="C31" s="150">
        <v>41.61</v>
      </c>
      <c r="D31" s="150">
        <v>47.56</v>
      </c>
      <c r="E31" s="41"/>
      <c r="F31" s="41">
        <f t="shared" si="54"/>
        <v>49.266239999999996</v>
      </c>
      <c r="G31" s="41">
        <f t="shared" si="54"/>
        <v>56.311039999999998</v>
      </c>
      <c r="H31" s="82"/>
      <c r="I31" s="41">
        <f t="shared" si="55"/>
        <v>7.6562399999999968</v>
      </c>
      <c r="J31" s="41">
        <f t="shared" si="55"/>
        <v>8.7510399999999962</v>
      </c>
      <c r="K31" s="82"/>
      <c r="L31" s="41">
        <f t="shared" si="56"/>
        <v>54.19700000000001</v>
      </c>
      <c r="M31" s="41">
        <f t="shared" si="56"/>
        <v>61.94100000000001</v>
      </c>
      <c r="N31" s="82"/>
      <c r="O31" s="41">
        <f t="shared" si="57"/>
        <v>12.58700000000001</v>
      </c>
      <c r="P31" s="41">
        <f t="shared" si="57"/>
        <v>14.381000000000007</v>
      </c>
      <c r="Q31" s="82"/>
      <c r="R31" s="76">
        <f t="shared" si="58"/>
        <v>0.10006852562728555</v>
      </c>
      <c r="S31" s="76">
        <f t="shared" si="58"/>
        <v>9.9980394608233131E-2</v>
      </c>
      <c r="T31" s="82"/>
      <c r="U31" s="41">
        <f t="shared" si="59"/>
        <v>83.22</v>
      </c>
      <c r="V31" s="41">
        <f t="shared" si="59"/>
        <v>95.12</v>
      </c>
      <c r="W31" s="82"/>
      <c r="X31" s="41">
        <f t="shared" si="60"/>
        <v>99.86</v>
      </c>
      <c r="Y31" s="41">
        <f t="shared" si="60"/>
        <v>114.14</v>
      </c>
      <c r="AA31" s="183">
        <f t="shared" si="68"/>
        <v>99.8</v>
      </c>
      <c r="AB31" s="183">
        <f t="shared" si="68"/>
        <v>114.1</v>
      </c>
      <c r="AD31" s="40">
        <f t="shared" si="61"/>
        <v>83.166666666666671</v>
      </c>
      <c r="AE31" s="40">
        <f t="shared" si="61"/>
        <v>95.083333333333329</v>
      </c>
      <c r="AG31" s="40">
        <f t="shared" si="69"/>
        <v>6.0000000000002274E-2</v>
      </c>
      <c r="AH31" s="40">
        <f t="shared" si="69"/>
        <v>4.0000000000006253E-2</v>
      </c>
      <c r="AJ31" s="40">
        <f t="shared" si="62"/>
        <v>4.93</v>
      </c>
      <c r="AK31" s="40">
        <f t="shared" si="62"/>
        <v>5.63</v>
      </c>
      <c r="AL31" s="40"/>
      <c r="AM31" s="181">
        <f t="shared" si="70"/>
        <v>33.89376</v>
      </c>
      <c r="AN31" s="181">
        <f t="shared" si="71"/>
        <v>38.76896</v>
      </c>
      <c r="AP31" s="76">
        <f t="shared" si="63"/>
        <v>9.1999999999999957E-2</v>
      </c>
      <c r="AQ31" s="76">
        <f t="shared" si="63"/>
        <v>9.1999999999999957E-2</v>
      </c>
      <c r="AS31" s="76">
        <f t="shared" si="64"/>
        <v>0.40727901946647443</v>
      </c>
      <c r="AT31" s="76">
        <f t="shared" si="64"/>
        <v>0.4075794785534062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41.55</v>
      </c>
      <c r="AZ31" s="42">
        <f t="shared" si="66"/>
        <v>47.519999999999996</v>
      </c>
      <c r="BA31" s="42"/>
      <c r="BB31" s="76">
        <f t="shared" si="67"/>
        <v>0.49927901946647441</v>
      </c>
      <c r="BC31" s="76">
        <f t="shared" si="67"/>
        <v>0.49957947855340618</v>
      </c>
    </row>
    <row r="32" spans="2:55" x14ac:dyDescent="0.25">
      <c r="B32" s="25" t="s">
        <v>7</v>
      </c>
      <c r="C32" s="150">
        <v>45.7</v>
      </c>
      <c r="D32" s="150">
        <v>51.32</v>
      </c>
      <c r="E32" s="41"/>
      <c r="F32" s="41">
        <f t="shared" si="54"/>
        <v>54.108800000000002</v>
      </c>
      <c r="G32" s="41">
        <f t="shared" si="54"/>
        <v>60.762879999999996</v>
      </c>
      <c r="H32" s="82"/>
      <c r="I32" s="41">
        <f t="shared" si="55"/>
        <v>8.4087999999999994</v>
      </c>
      <c r="J32" s="41">
        <f t="shared" si="55"/>
        <v>9.4428799999999953</v>
      </c>
      <c r="K32" s="82"/>
      <c r="L32" s="41">
        <f t="shared" si="56"/>
        <v>59.521000000000001</v>
      </c>
      <c r="M32" s="41">
        <f t="shared" si="56"/>
        <v>66.835999999999999</v>
      </c>
      <c r="N32" s="82"/>
      <c r="O32" s="41">
        <f t="shared" si="57"/>
        <v>13.820999999999998</v>
      </c>
      <c r="P32" s="41">
        <f t="shared" si="57"/>
        <v>15.515999999999998</v>
      </c>
      <c r="Q32" s="82"/>
      <c r="R32" s="76">
        <f t="shared" si="58"/>
        <v>9.9983736471701459E-2</v>
      </c>
      <c r="S32" s="76">
        <f t="shared" si="58"/>
        <v>0.10006108992858799</v>
      </c>
      <c r="T32" s="82"/>
      <c r="U32" s="41">
        <f t="shared" si="59"/>
        <v>91.4</v>
      </c>
      <c r="V32" s="41">
        <f t="shared" si="59"/>
        <v>102.64</v>
      </c>
      <c r="W32" s="82"/>
      <c r="X32" s="41">
        <f t="shared" si="60"/>
        <v>109.68</v>
      </c>
      <c r="Y32" s="41">
        <f t="shared" si="60"/>
        <v>123.17</v>
      </c>
      <c r="AA32" s="183">
        <f t="shared" si="68"/>
        <v>109.6</v>
      </c>
      <c r="AB32" s="183">
        <f t="shared" si="68"/>
        <v>123.1</v>
      </c>
      <c r="AD32" s="40">
        <f t="shared" si="61"/>
        <v>91.333333333333329</v>
      </c>
      <c r="AE32" s="40">
        <f t="shared" si="61"/>
        <v>102.58333333333333</v>
      </c>
      <c r="AG32" s="40">
        <f t="shared" si="69"/>
        <v>8.0000000000012506E-2</v>
      </c>
      <c r="AH32" s="40">
        <f t="shared" si="69"/>
        <v>7.000000000000739E-2</v>
      </c>
      <c r="AJ32" s="40">
        <f t="shared" si="62"/>
        <v>5.41</v>
      </c>
      <c r="AK32" s="40">
        <f t="shared" si="62"/>
        <v>6.08</v>
      </c>
      <c r="AL32" s="40"/>
      <c r="AM32" s="181">
        <f t="shared" si="70"/>
        <v>37.211199999999991</v>
      </c>
      <c r="AN32" s="181">
        <f t="shared" si="71"/>
        <v>41.807119999999998</v>
      </c>
      <c r="AP32" s="76">
        <f t="shared" si="63"/>
        <v>9.1999999999999985E-2</v>
      </c>
      <c r="AQ32" s="76">
        <f t="shared" si="63"/>
        <v>9.1999999999999957E-2</v>
      </c>
      <c r="AS32" s="76">
        <f t="shared" si="64"/>
        <v>0.40712472647702397</v>
      </c>
      <c r="AT32" s="76">
        <f t="shared" si="64"/>
        <v>0.40731800467653934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45.61999999999999</v>
      </c>
      <c r="AZ32" s="42">
        <f t="shared" si="66"/>
        <v>51.249999999999993</v>
      </c>
      <c r="BA32" s="42"/>
      <c r="BB32" s="76">
        <f t="shared" si="67"/>
        <v>0.49912472647702394</v>
      </c>
      <c r="BC32" s="76">
        <f t="shared" si="67"/>
        <v>0.49931800467653931</v>
      </c>
    </row>
    <row r="33" spans="1:55" x14ac:dyDescent="0.25">
      <c r="B33" s="25" t="s">
        <v>9</v>
      </c>
      <c r="C33" s="150">
        <v>7.18</v>
      </c>
      <c r="D33" s="150">
        <v>7.78</v>
      </c>
      <c r="E33" s="41"/>
      <c r="F33" s="41">
        <f t="shared" si="54"/>
        <v>8.5011199999999985</v>
      </c>
      <c r="G33" s="41">
        <f t="shared" si="54"/>
        <v>9.2115200000000002</v>
      </c>
      <c r="H33" s="82"/>
      <c r="I33" s="41">
        <f t="shared" si="55"/>
        <v>1.3211199999999987</v>
      </c>
      <c r="J33" s="41">
        <f t="shared" si="55"/>
        <v>1.4315199999999999</v>
      </c>
      <c r="K33" s="82"/>
      <c r="L33" s="41">
        <f t="shared" si="56"/>
        <v>9.3500000000000014</v>
      </c>
      <c r="M33" s="41">
        <f t="shared" si="56"/>
        <v>10.131000000000002</v>
      </c>
      <c r="N33" s="82"/>
      <c r="O33" s="41">
        <f>L33-C33</f>
        <v>2.1700000000000017</v>
      </c>
      <c r="P33" s="41">
        <f>M33-D33</f>
        <v>2.3510000000000018</v>
      </c>
      <c r="Q33" s="82"/>
      <c r="R33" s="76">
        <f t="shared" si="58"/>
        <v>9.9986825265376819E-2</v>
      </c>
      <c r="S33" s="76">
        <f t="shared" si="58"/>
        <v>9.9874939206558752E-2</v>
      </c>
      <c r="T33" s="82"/>
      <c r="U33" s="41">
        <f t="shared" si="59"/>
        <v>14.36</v>
      </c>
      <c r="V33" s="41">
        <f t="shared" si="59"/>
        <v>15.56</v>
      </c>
      <c r="W33" s="82"/>
      <c r="X33" s="41">
        <f t="shared" si="60"/>
        <v>17.23</v>
      </c>
      <c r="Y33" s="41">
        <f t="shared" si="60"/>
        <v>18.670000000000002</v>
      </c>
      <c r="AA33" s="183">
        <f>ROUNDDOWN(C33/(1-$X$1)*1.2,1)</f>
        <v>17.2</v>
      </c>
      <c r="AB33" s="183">
        <f>ROUNDDOWN(D33/(1-$X$1)*1.2,1)</f>
        <v>18.600000000000001</v>
      </c>
      <c r="AD33" s="40">
        <f t="shared" si="61"/>
        <v>14.333333333333334</v>
      </c>
      <c r="AE33" s="40">
        <f t="shared" si="61"/>
        <v>15.500000000000002</v>
      </c>
      <c r="AG33" s="40">
        <f t="shared" si="69"/>
        <v>3.0000000000001137E-2</v>
      </c>
      <c r="AH33" s="40">
        <f t="shared" si="69"/>
        <v>7.0000000000000284E-2</v>
      </c>
      <c r="AJ33" s="40">
        <f t="shared" si="62"/>
        <v>0.85</v>
      </c>
      <c r="AK33" s="40">
        <f t="shared" si="62"/>
        <v>0.92</v>
      </c>
      <c r="AL33" s="40"/>
      <c r="AM33" s="181">
        <f t="shared" si="70"/>
        <v>5.8288799999999998</v>
      </c>
      <c r="AN33" s="181">
        <f t="shared" si="71"/>
        <v>6.2784800000000001</v>
      </c>
      <c r="AP33" s="76">
        <f t="shared" si="63"/>
        <v>9.1999999999999915E-2</v>
      </c>
      <c r="AQ33" s="76">
        <f t="shared" si="63"/>
        <v>9.1999999999999985E-2</v>
      </c>
      <c r="AS33" s="76">
        <f t="shared" si="64"/>
        <v>0.40591086350974931</v>
      </c>
      <c r="AT33" s="76">
        <f t="shared" si="64"/>
        <v>0.40350128534704371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7.1499999999999986</v>
      </c>
      <c r="AZ33" s="42">
        <f t="shared" si="66"/>
        <v>7.71</v>
      </c>
      <c r="BA33" s="42"/>
      <c r="BB33" s="76">
        <f t="shared" si="67"/>
        <v>0.49791086350974922</v>
      </c>
      <c r="BC33" s="76">
        <f t="shared" si="67"/>
        <v>0.49550128534704369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17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A37" s="25" t="s">
        <v>18</v>
      </c>
      <c r="B37" s="1" t="s">
        <v>19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5" x14ac:dyDescent="0.25">
      <c r="A38" s="25" t="s">
        <v>20</v>
      </c>
      <c r="B38" s="1" t="s">
        <v>107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5" x14ac:dyDescent="0.25">
      <c r="A39" s="25" t="s">
        <v>21</v>
      </c>
      <c r="B39" s="1" t="s">
        <v>114</v>
      </c>
      <c r="D39" s="40"/>
      <c r="E39" s="40"/>
      <c r="F39" s="40"/>
      <c r="AK39" s="76"/>
      <c r="AL39" s="76"/>
      <c r="AM39" s="76"/>
    </row>
    <row r="40" spans="1:55" x14ac:dyDescent="0.25">
      <c r="A40" s="25" t="s">
        <v>22</v>
      </c>
      <c r="B40" s="1" t="s">
        <v>108</v>
      </c>
      <c r="D40" s="40"/>
      <c r="E40" s="40"/>
      <c r="F40" s="40"/>
      <c r="AK40" s="76"/>
      <c r="AL40" s="76"/>
      <c r="AM40" s="76"/>
    </row>
    <row r="41" spans="1:55" x14ac:dyDescent="0.25">
      <c r="A41" s="25" t="s">
        <v>23</v>
      </c>
      <c r="B41" s="1" t="s">
        <v>109</v>
      </c>
      <c r="D41" s="40"/>
      <c r="E41" s="40"/>
      <c r="F41" s="40"/>
      <c r="AK41" s="76"/>
      <c r="AL41" s="76"/>
      <c r="AM41" s="76"/>
    </row>
    <row r="42" spans="1:55" x14ac:dyDescent="0.25">
      <c r="A42" s="25" t="s">
        <v>154</v>
      </c>
      <c r="B42" s="1" t="s">
        <v>110</v>
      </c>
      <c r="D42" s="40"/>
      <c r="E42" s="40"/>
      <c r="F42" s="40"/>
      <c r="AK42" s="76"/>
      <c r="AL42" s="76"/>
      <c r="AM42" s="76"/>
    </row>
    <row r="43" spans="1:55" x14ac:dyDescent="0.25">
      <c r="A43" s="25"/>
      <c r="AK43" s="76"/>
      <c r="AL43" s="76"/>
      <c r="AM43" s="76"/>
    </row>
    <row r="44" spans="1:55" x14ac:dyDescent="0.25">
      <c r="A44" s="115" t="s">
        <v>24</v>
      </c>
      <c r="B44" s="1" t="s">
        <v>25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5" x14ac:dyDescent="0.25">
      <c r="A45" s="115" t="s">
        <v>26</v>
      </c>
      <c r="B45" s="52" t="s">
        <v>81</v>
      </c>
      <c r="AK45" s="76"/>
      <c r="AL45" s="76"/>
      <c r="AM45" s="76"/>
    </row>
    <row r="46" spans="1:55" x14ac:dyDescent="0.25">
      <c r="A46" s="25"/>
      <c r="AK46" s="76"/>
      <c r="AL46" s="76"/>
      <c r="AM46" s="76"/>
    </row>
    <row r="47" spans="1:55" x14ac:dyDescent="0.25">
      <c r="A47" s="166" t="s">
        <v>133</v>
      </c>
      <c r="B47" s="167" t="s">
        <v>134</v>
      </c>
      <c r="C47" s="168"/>
      <c r="D47" s="168"/>
      <c r="E47" s="168"/>
      <c r="F47" s="168"/>
      <c r="G47" s="168"/>
      <c r="H47" s="168"/>
      <c r="AK47" s="76"/>
      <c r="AL47" s="76"/>
      <c r="AM47" s="76"/>
    </row>
    <row r="48" spans="1:55" ht="47.25" customHeight="1" x14ac:dyDescent="0.25">
      <c r="A48" s="120" t="s">
        <v>27</v>
      </c>
      <c r="B48" s="245" t="s">
        <v>130</v>
      </c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29</v>
      </c>
      <c r="B50" s="1" t="s">
        <v>82</v>
      </c>
    </row>
    <row r="51" spans="1:66" x14ac:dyDescent="0.25">
      <c r="A51" s="25"/>
      <c r="B51" s="1" t="s">
        <v>28</v>
      </c>
    </row>
    <row r="52" spans="1:66" x14ac:dyDescent="0.25">
      <c r="A52" s="25"/>
      <c r="B52" s="1" t="s">
        <v>137</v>
      </c>
    </row>
    <row r="53" spans="1:66" x14ac:dyDescent="0.25">
      <c r="A53" s="25"/>
    </row>
    <row r="54" spans="1:66" s="80" customFormat="1" x14ac:dyDescent="0.25">
      <c r="A54" s="79" t="s">
        <v>55</v>
      </c>
      <c r="B54" s="80" t="s">
        <v>56</v>
      </c>
    </row>
    <row r="55" spans="1:66" x14ac:dyDescent="0.25">
      <c r="A55" s="25"/>
    </row>
    <row r="56" spans="1:66" x14ac:dyDescent="0.25">
      <c r="A56" s="25" t="s">
        <v>117</v>
      </c>
      <c r="B56" s="1" t="s">
        <v>118</v>
      </c>
    </row>
    <row r="57" spans="1:66" x14ac:dyDescent="0.25">
      <c r="A57" s="25"/>
    </row>
    <row r="58" spans="1:66" ht="45" customHeight="1" x14ac:dyDescent="0.25">
      <c r="B58" s="39"/>
      <c r="C58" s="246" t="s">
        <v>48</v>
      </c>
      <c r="D58" s="246"/>
      <c r="E58" s="90"/>
      <c r="F58" s="247" t="s">
        <v>104</v>
      </c>
      <c r="G58" s="247"/>
      <c r="H58" s="52"/>
      <c r="I58" s="241" t="s">
        <v>122</v>
      </c>
      <c r="J58" s="241"/>
      <c r="K58" s="52"/>
      <c r="L58" s="248" t="s">
        <v>60</v>
      </c>
      <c r="M58" s="248"/>
      <c r="N58" s="52"/>
      <c r="O58" s="248" t="s">
        <v>123</v>
      </c>
      <c r="P58" s="248"/>
      <c r="Q58" s="52"/>
      <c r="R58" s="248" t="s">
        <v>105</v>
      </c>
      <c r="S58" s="248"/>
      <c r="T58" s="52"/>
      <c r="U58" s="243" t="s">
        <v>115</v>
      </c>
      <c r="V58" s="243"/>
      <c r="W58" s="52"/>
      <c r="X58" s="240" t="s">
        <v>116</v>
      </c>
      <c r="Y58" s="240"/>
      <c r="AA58" s="244" t="s">
        <v>153</v>
      </c>
      <c r="AB58" s="244"/>
      <c r="AD58" s="240" t="s">
        <v>151</v>
      </c>
      <c r="AE58" s="240"/>
      <c r="AG58" s="240" t="s">
        <v>152</v>
      </c>
      <c r="AH58" s="240"/>
      <c r="AJ58" s="240" t="s">
        <v>66</v>
      </c>
      <c r="AK58" s="240"/>
      <c r="AM58" s="240" t="s">
        <v>127</v>
      </c>
      <c r="AN58" s="240"/>
      <c r="AP58" s="241" t="s">
        <v>124</v>
      </c>
      <c r="AQ58" s="241"/>
      <c r="AS58" s="240" t="s">
        <v>125</v>
      </c>
      <c r="AT58" s="240"/>
      <c r="AV58" s="242" t="s">
        <v>126</v>
      </c>
      <c r="AW58" s="242"/>
      <c r="AY58" s="242" t="s">
        <v>128</v>
      </c>
      <c r="AZ58" s="242"/>
      <c r="BB58" s="242" t="s">
        <v>129</v>
      </c>
      <c r="BC58" s="242"/>
    </row>
    <row r="59" spans="1:66" s="34" customFormat="1" x14ac:dyDescent="0.25">
      <c r="C59" s="54" t="s">
        <v>0</v>
      </c>
      <c r="D59" s="54" t="s">
        <v>1</v>
      </c>
      <c r="E59" s="54"/>
      <c r="F59" s="34" t="s">
        <v>0</v>
      </c>
      <c r="G59" s="54" t="s">
        <v>1</v>
      </c>
      <c r="I59" s="34" t="s">
        <v>0</v>
      </c>
      <c r="J59" s="54" t="s">
        <v>1</v>
      </c>
      <c r="L59" s="34" t="s">
        <v>0</v>
      </c>
      <c r="M59" s="54" t="s">
        <v>1</v>
      </c>
      <c r="O59" s="34" t="s">
        <v>0</v>
      </c>
      <c r="P59" s="54" t="s">
        <v>1</v>
      </c>
      <c r="R59" s="34" t="s">
        <v>0</v>
      </c>
      <c r="S59" s="54" t="s">
        <v>1</v>
      </c>
      <c r="U59" s="34" t="s">
        <v>0</v>
      </c>
      <c r="V59" s="34" t="s">
        <v>1</v>
      </c>
      <c r="X59" s="34" t="s">
        <v>0</v>
      </c>
      <c r="Y59" s="34" t="s">
        <v>1</v>
      </c>
      <c r="AA59" s="34" t="s">
        <v>0</v>
      </c>
      <c r="AB59" s="34" t="s">
        <v>1</v>
      </c>
      <c r="AD59" s="34" t="s">
        <v>0</v>
      </c>
      <c r="AE59" s="34" t="s">
        <v>1</v>
      </c>
      <c r="AG59" s="34" t="s">
        <v>0</v>
      </c>
      <c r="AH59" s="34" t="s">
        <v>1</v>
      </c>
      <c r="AJ59" s="34" t="s">
        <v>0</v>
      </c>
      <c r="AK59" s="34" t="s">
        <v>1</v>
      </c>
      <c r="AM59" s="34" t="s">
        <v>0</v>
      </c>
      <c r="AN59" s="34" t="s">
        <v>1</v>
      </c>
      <c r="AP59" s="34" t="s">
        <v>0</v>
      </c>
      <c r="AQ59" s="34" t="s">
        <v>1</v>
      </c>
      <c r="AS59" s="34" t="s">
        <v>0</v>
      </c>
      <c r="AT59" s="34" t="s">
        <v>1</v>
      </c>
      <c r="AV59" s="34" t="s">
        <v>0</v>
      </c>
      <c r="AW59" s="54" t="s">
        <v>1</v>
      </c>
      <c r="AY59" s="34" t="s">
        <v>0</v>
      </c>
      <c r="AZ59" s="54" t="s">
        <v>1</v>
      </c>
      <c r="BB59" s="34" t="s">
        <v>0</v>
      </c>
      <c r="BC59" s="54" t="s">
        <v>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38.25" x14ac:dyDescent="0.25">
      <c r="A61" s="237" t="s">
        <v>30</v>
      </c>
      <c r="B61" s="50" t="s">
        <v>65</v>
      </c>
      <c r="C61" s="170">
        <v>0.93</v>
      </c>
      <c r="D61" s="170">
        <v>0.93</v>
      </c>
      <c r="E61" s="74"/>
      <c r="F61" s="74">
        <f t="shared" ref="F61:G63" si="72">C61*SUM(1+$G$1/$X$1)</f>
        <v>1.1011200000000001</v>
      </c>
      <c r="G61" s="74">
        <f t="shared" si="72"/>
        <v>1.1011200000000001</v>
      </c>
      <c r="H61" s="74"/>
      <c r="I61" s="74">
        <f>F61-C61</f>
        <v>0.17112000000000005</v>
      </c>
      <c r="J61" s="74">
        <f>G61-D61</f>
        <v>0.17112000000000005</v>
      </c>
      <c r="K61" s="51"/>
      <c r="L61" s="161">
        <f t="shared" ref="L61:M61" si="73">ROUND(C61*(1+$G$1*2),2)*SUM(1+$M$1)</f>
        <v>1.2100000000000002</v>
      </c>
      <c r="M61" s="161">
        <f t="shared" si="73"/>
        <v>1.2100000000000002</v>
      </c>
      <c r="O61" s="74">
        <f>L61-C61</f>
        <v>0.28000000000000014</v>
      </c>
      <c r="P61" s="74">
        <f>M61-D61</f>
        <v>0.28000000000000014</v>
      </c>
      <c r="R61" s="93">
        <f t="shared" ref="R61:S63" si="74">AJ61/F61</f>
        <v>9.9898285382156338E-2</v>
      </c>
      <c r="S61" s="93">
        <f t="shared" si="74"/>
        <v>9.9898285382156338E-2</v>
      </c>
      <c r="U61" s="74">
        <f t="shared" ref="U61:V63" si="75">SUM(C61/(1-$X$1))</f>
        <v>1.86</v>
      </c>
      <c r="V61" s="74">
        <f t="shared" si="75"/>
        <v>1.86</v>
      </c>
      <c r="X61" s="74">
        <f t="shared" ref="X61:Y63" si="76">ROUND(C61/(1-$X$1)*1.2,2)</f>
        <v>2.23</v>
      </c>
      <c r="Y61" s="74">
        <f t="shared" si="76"/>
        <v>2.23</v>
      </c>
      <c r="Z61" s="94"/>
      <c r="AA61" s="184">
        <f>ROUNDDOWN(C61/(1-$X$1)*1.2,1)</f>
        <v>2.2000000000000002</v>
      </c>
      <c r="AB61" s="184">
        <f>ROUNDDOWN(D61/(1-$X$1)*1.2,1)</f>
        <v>2.2000000000000002</v>
      </c>
      <c r="AD61" s="94">
        <f>AA61/1.2</f>
        <v>1.8333333333333335</v>
      </c>
      <c r="AE61" s="94">
        <f t="shared" ref="AE61:AE63" si="77">AB61/1.2</f>
        <v>1.8333333333333335</v>
      </c>
      <c r="AG61" s="94">
        <f>X61-AA61</f>
        <v>2.9999999999999805E-2</v>
      </c>
      <c r="AH61" s="94">
        <f>Y61-AB61</f>
        <v>2.9999999999999805E-2</v>
      </c>
      <c r="AI61" s="94"/>
      <c r="AJ61" s="94">
        <f t="shared" ref="AJ61:AK63" si="78">ROUND(L61*(1-(1/(1+$AL$1))),2)</f>
        <v>0.11</v>
      </c>
      <c r="AK61" s="94">
        <f t="shared" si="78"/>
        <v>0.11</v>
      </c>
      <c r="AL61" s="94"/>
      <c r="AM61" s="182">
        <f t="shared" ref="AM61:AM63" si="79">SUM(U61-F61)-AG61</f>
        <v>0.72888000000000019</v>
      </c>
      <c r="AN61" s="182">
        <f t="shared" ref="AN61:AN63" si="80">SUM(V61-G61)-AH61</f>
        <v>0.72888000000000019</v>
      </c>
      <c r="AP61" s="133">
        <f t="shared" ref="AP61:AQ63" si="81">(SUM(F61-C61)/C61)/2</f>
        <v>9.2000000000000026E-2</v>
      </c>
      <c r="AQ61" s="133">
        <f t="shared" si="81"/>
        <v>9.2000000000000026E-2</v>
      </c>
      <c r="AS61" s="133">
        <f t="shared" ref="AS61:AT63" si="82">AM61/U61</f>
        <v>0.39187096774193558</v>
      </c>
      <c r="AT61" s="133">
        <f t="shared" si="82"/>
        <v>0.39187096774193558</v>
      </c>
      <c r="AV61" s="93">
        <f t="shared" ref="AV61:AW63" si="83">C61/U61</f>
        <v>0.5</v>
      </c>
      <c r="AW61" s="93">
        <f t="shared" si="83"/>
        <v>0.5</v>
      </c>
      <c r="AY61" s="134">
        <f t="shared" ref="AY61:AZ63" si="84">I61+AM61</f>
        <v>0.90000000000000024</v>
      </c>
      <c r="AZ61" s="134">
        <f t="shared" si="84"/>
        <v>0.90000000000000024</v>
      </c>
      <c r="BB61" s="93">
        <f t="shared" ref="BB61:BC63" si="85">AY61/(C61/$X$1)</f>
        <v>0.48387096774193561</v>
      </c>
      <c r="BC61" s="93">
        <f t="shared" si="85"/>
        <v>0.48387096774193561</v>
      </c>
      <c r="BK61" s="123" t="e">
        <f>SUM(U61-L61)-#REF!</f>
        <v>#REF!</v>
      </c>
      <c r="BN61" s="122" t="e">
        <f>BK61/U61</f>
        <v>#REF!</v>
      </c>
    </row>
    <row r="62" spans="1:66" s="52" customFormat="1" ht="25.5" x14ac:dyDescent="0.25">
      <c r="A62" s="237"/>
      <c r="B62" s="50" t="s">
        <v>31</v>
      </c>
      <c r="C62" s="170">
        <v>1.86</v>
      </c>
      <c r="D62" s="170">
        <v>1.86</v>
      </c>
      <c r="E62" s="74"/>
      <c r="F62" s="74">
        <f t="shared" si="72"/>
        <v>2.2022400000000002</v>
      </c>
      <c r="G62" s="74">
        <f t="shared" si="72"/>
        <v>2.2022400000000002</v>
      </c>
      <c r="H62" s="74"/>
      <c r="I62" s="74">
        <f t="shared" ref="I62:J63" si="86">F62-C62</f>
        <v>0.3422400000000001</v>
      </c>
      <c r="J62" s="74">
        <f t="shared" si="86"/>
        <v>0.3422400000000001</v>
      </c>
      <c r="K62" s="51"/>
      <c r="L62" s="94">
        <f t="shared" ref="L62:M62" si="87">F62*1.1</f>
        <v>2.4224640000000006</v>
      </c>
      <c r="M62" s="94">
        <f t="shared" si="87"/>
        <v>2.4224640000000006</v>
      </c>
      <c r="O62" s="74">
        <f t="shared" ref="O62:P63" si="88">L62-C62</f>
        <v>0.56246400000000052</v>
      </c>
      <c r="P62" s="74">
        <f t="shared" si="88"/>
        <v>0.56246400000000052</v>
      </c>
      <c r="R62" s="93">
        <f t="shared" si="74"/>
        <v>9.9898285382156338E-2</v>
      </c>
      <c r="S62" s="93">
        <f t="shared" si="74"/>
        <v>9.9898285382156338E-2</v>
      </c>
      <c r="U62" s="74">
        <f t="shared" si="75"/>
        <v>3.72</v>
      </c>
      <c r="V62" s="74">
        <f t="shared" si="75"/>
        <v>3.72</v>
      </c>
      <c r="X62" s="74">
        <f t="shared" si="76"/>
        <v>4.46</v>
      </c>
      <c r="Y62" s="74">
        <f t="shared" si="76"/>
        <v>4.46</v>
      </c>
      <c r="Z62" s="94"/>
      <c r="AA62" s="184">
        <f t="shared" ref="AA62:AB63" si="89">ROUNDDOWN(C62/(1-$X$1)*1.2,1)</f>
        <v>4.4000000000000004</v>
      </c>
      <c r="AB62" s="184">
        <f t="shared" si="89"/>
        <v>4.4000000000000004</v>
      </c>
      <c r="AD62" s="94">
        <f t="shared" ref="AD62:AD63" si="90">AA62/1.2</f>
        <v>3.666666666666667</v>
      </c>
      <c r="AE62" s="94">
        <f t="shared" si="77"/>
        <v>3.666666666666667</v>
      </c>
      <c r="AG62" s="94">
        <f t="shared" ref="AG62:AH63" si="91">X62-AA62</f>
        <v>5.9999999999999609E-2</v>
      </c>
      <c r="AH62" s="94">
        <f t="shared" si="91"/>
        <v>5.9999999999999609E-2</v>
      </c>
      <c r="AI62" s="94"/>
      <c r="AJ62" s="94">
        <f t="shared" si="78"/>
        <v>0.22</v>
      </c>
      <c r="AK62" s="94">
        <f t="shared" si="78"/>
        <v>0.22</v>
      </c>
      <c r="AL62" s="94"/>
      <c r="AM62" s="182">
        <f t="shared" si="79"/>
        <v>1.4577600000000004</v>
      </c>
      <c r="AN62" s="182">
        <f t="shared" si="80"/>
        <v>1.4577600000000004</v>
      </c>
      <c r="AP62" s="133">
        <f t="shared" si="81"/>
        <v>9.2000000000000026E-2</v>
      </c>
      <c r="AQ62" s="133">
        <f t="shared" si="81"/>
        <v>9.2000000000000026E-2</v>
      </c>
      <c r="AS62" s="133">
        <f t="shared" si="82"/>
        <v>0.39187096774193558</v>
      </c>
      <c r="AT62" s="133">
        <f t="shared" si="82"/>
        <v>0.39187096774193558</v>
      </c>
      <c r="AV62" s="93">
        <f t="shared" si="83"/>
        <v>0.5</v>
      </c>
      <c r="AW62" s="93">
        <f t="shared" si="83"/>
        <v>0.5</v>
      </c>
      <c r="AY62" s="134">
        <f t="shared" si="84"/>
        <v>1.8000000000000005</v>
      </c>
      <c r="AZ62" s="134">
        <f t="shared" si="84"/>
        <v>1.8000000000000005</v>
      </c>
      <c r="BB62" s="93">
        <f t="shared" si="85"/>
        <v>0.48387096774193561</v>
      </c>
      <c r="BC62" s="93">
        <f t="shared" si="85"/>
        <v>0.48387096774193561</v>
      </c>
      <c r="BK62" s="125" t="e">
        <f>SUM(U62-L62)-#REF!</f>
        <v>#REF!</v>
      </c>
      <c r="BN62" s="124" t="e">
        <f>BK62/U62</f>
        <v>#REF!</v>
      </c>
    </row>
    <row r="63" spans="1:66" s="52" customFormat="1" ht="60" customHeight="1" x14ac:dyDescent="0.25">
      <c r="A63" s="159" t="s">
        <v>131</v>
      </c>
      <c r="B63" s="158"/>
      <c r="C63" s="170">
        <v>15.52</v>
      </c>
      <c r="D63" s="170">
        <v>15.52</v>
      </c>
      <c r="E63" s="74"/>
      <c r="F63" s="74">
        <f t="shared" si="72"/>
        <v>18.375679999999999</v>
      </c>
      <c r="G63" s="74">
        <f t="shared" si="72"/>
        <v>18.375679999999999</v>
      </c>
      <c r="H63" s="74"/>
      <c r="I63" s="74">
        <f t="shared" si="86"/>
        <v>2.8556799999999996</v>
      </c>
      <c r="J63" s="74">
        <f t="shared" si="86"/>
        <v>2.8556799999999996</v>
      </c>
      <c r="K63" s="51"/>
      <c r="L63" s="161">
        <f t="shared" ref="L63:M63" si="92">ROUND(C63*(1+$G$1*2),2)*SUM(1+$M$1)</f>
        <v>20.218</v>
      </c>
      <c r="M63" s="161">
        <f t="shared" si="92"/>
        <v>20.218</v>
      </c>
      <c r="O63" s="74">
        <f t="shared" si="88"/>
        <v>4.6980000000000004</v>
      </c>
      <c r="P63" s="74">
        <f t="shared" si="88"/>
        <v>4.6980000000000004</v>
      </c>
      <c r="R63" s="93">
        <f t="shared" si="74"/>
        <v>0.10013234884368906</v>
      </c>
      <c r="S63" s="93">
        <f t="shared" si="74"/>
        <v>0.10013234884368906</v>
      </c>
      <c r="U63" s="74">
        <f t="shared" si="75"/>
        <v>31.04</v>
      </c>
      <c r="V63" s="74">
        <f t="shared" si="75"/>
        <v>31.04</v>
      </c>
      <c r="X63" s="74">
        <f t="shared" si="76"/>
        <v>37.25</v>
      </c>
      <c r="Y63" s="74">
        <f t="shared" si="76"/>
        <v>37.25</v>
      </c>
      <c r="Z63" s="94"/>
      <c r="AA63" s="184">
        <f t="shared" si="89"/>
        <v>37.200000000000003</v>
      </c>
      <c r="AB63" s="184">
        <f t="shared" si="89"/>
        <v>37.200000000000003</v>
      </c>
      <c r="AD63" s="94">
        <f t="shared" si="90"/>
        <v>31.000000000000004</v>
      </c>
      <c r="AE63" s="94">
        <f t="shared" si="77"/>
        <v>31.000000000000004</v>
      </c>
      <c r="AG63" s="94">
        <f t="shared" si="91"/>
        <v>4.9999999999997158E-2</v>
      </c>
      <c r="AH63" s="94">
        <f t="shared" si="91"/>
        <v>4.9999999999997158E-2</v>
      </c>
      <c r="AI63" s="94"/>
      <c r="AJ63" s="94">
        <f t="shared" si="78"/>
        <v>1.84</v>
      </c>
      <c r="AK63" s="94">
        <f t="shared" si="78"/>
        <v>1.84</v>
      </c>
      <c r="AL63" s="94"/>
      <c r="AM63" s="182">
        <f t="shared" si="79"/>
        <v>12.614320000000003</v>
      </c>
      <c r="AN63" s="182">
        <f t="shared" si="80"/>
        <v>12.614320000000003</v>
      </c>
      <c r="AP63" s="133">
        <f t="shared" si="81"/>
        <v>9.1999999999999985E-2</v>
      </c>
      <c r="AQ63" s="133">
        <f t="shared" si="81"/>
        <v>9.1999999999999985E-2</v>
      </c>
      <c r="AS63" s="133">
        <f t="shared" si="82"/>
        <v>0.40638917525773205</v>
      </c>
      <c r="AT63" s="133">
        <f t="shared" si="82"/>
        <v>0.40638917525773205</v>
      </c>
      <c r="AV63" s="93">
        <f t="shared" si="83"/>
        <v>0.5</v>
      </c>
      <c r="AW63" s="93">
        <f t="shared" si="83"/>
        <v>0.5</v>
      </c>
      <c r="AY63" s="134">
        <f t="shared" si="84"/>
        <v>15.470000000000002</v>
      </c>
      <c r="AZ63" s="134">
        <f t="shared" si="84"/>
        <v>15.470000000000002</v>
      </c>
      <c r="BB63" s="93">
        <f t="shared" si="85"/>
        <v>0.49838917525773208</v>
      </c>
      <c r="BC63" s="93">
        <f t="shared" si="85"/>
        <v>0.49838917525773208</v>
      </c>
      <c r="BK63" s="123" t="e">
        <f>SUM(U63-L63)-#REF!</f>
        <v>#REF!</v>
      </c>
      <c r="BN63" s="122" t="e">
        <f>BK63/U63</f>
        <v>#REF!</v>
      </c>
    </row>
    <row r="64" spans="1:66" x14ac:dyDescent="0.25">
      <c r="C64" s="39"/>
      <c r="D64" s="39"/>
      <c r="E64" s="39"/>
      <c r="F64" s="39"/>
      <c r="G64" s="39"/>
      <c r="H64" s="39"/>
      <c r="I64" s="39"/>
      <c r="J64" s="39"/>
      <c r="K64" s="39"/>
      <c r="L64" s="39"/>
      <c r="BN64" s="76"/>
    </row>
    <row r="65" spans="1:13" x14ac:dyDescent="0.25">
      <c r="A65" s="48" t="s">
        <v>49</v>
      </c>
      <c r="B65" s="44" t="s">
        <v>50</v>
      </c>
      <c r="C65" s="45" t="s">
        <v>54</v>
      </c>
    </row>
    <row r="66" spans="1:13" ht="29.25" customHeight="1" x14ac:dyDescent="0.25">
      <c r="A66" s="49"/>
      <c r="B66" s="238" t="s">
        <v>51</v>
      </c>
      <c r="C66" s="239" t="s">
        <v>113</v>
      </c>
      <c r="D66" s="239"/>
      <c r="E66" s="239"/>
      <c r="F66" s="239"/>
      <c r="G66" s="239"/>
      <c r="H66" s="239"/>
      <c r="I66" s="239"/>
      <c r="J66" s="239"/>
      <c r="K66" s="239"/>
      <c r="L66" s="239"/>
      <c r="M66" s="239"/>
    </row>
    <row r="67" spans="1:13" ht="29.25" customHeight="1" x14ac:dyDescent="0.25">
      <c r="A67" s="49"/>
      <c r="B67" s="238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</row>
    <row r="68" spans="1:13" x14ac:dyDescent="0.25">
      <c r="A68" s="25"/>
      <c r="B68" s="44" t="s">
        <v>52</v>
      </c>
      <c r="C68" s="45" t="s">
        <v>111</v>
      </c>
    </row>
    <row r="69" spans="1:13" x14ac:dyDescent="0.25">
      <c r="A69" s="25"/>
      <c r="B69" s="44" t="s">
        <v>53</v>
      </c>
      <c r="C69" s="45" t="s">
        <v>112</v>
      </c>
    </row>
    <row r="70" spans="1:13" x14ac:dyDescent="0.25">
      <c r="A70" s="25"/>
      <c r="B70" s="44"/>
      <c r="C70" s="45"/>
    </row>
    <row r="71" spans="1:13" x14ac:dyDescent="0.25">
      <c r="A71" s="25" t="s">
        <v>32</v>
      </c>
      <c r="B71" s="1" t="s">
        <v>33</v>
      </c>
      <c r="C71" s="46" t="s">
        <v>34</v>
      </c>
      <c r="L71" s="47"/>
    </row>
    <row r="72" spans="1:13" x14ac:dyDescent="0.25">
      <c r="A72" s="25"/>
      <c r="B72" s="1" t="s">
        <v>35</v>
      </c>
      <c r="C72" s="47" t="s">
        <v>119</v>
      </c>
      <c r="L72" s="47"/>
    </row>
    <row r="73" spans="1:13" x14ac:dyDescent="0.25">
      <c r="A73" s="25"/>
      <c r="B73" s="1" t="s">
        <v>36</v>
      </c>
      <c r="C73" s="47" t="s">
        <v>120</v>
      </c>
      <c r="L73" s="47"/>
    </row>
    <row r="74" spans="1:13" x14ac:dyDescent="0.25">
      <c r="A74" s="25"/>
      <c r="B74" s="1" t="s">
        <v>37</v>
      </c>
      <c r="C74" s="47" t="s">
        <v>121</v>
      </c>
      <c r="L74" s="47"/>
    </row>
    <row r="75" spans="1:13" x14ac:dyDescent="0.25">
      <c r="A75" s="25"/>
    </row>
    <row r="76" spans="1:13" x14ac:dyDescent="0.25">
      <c r="A76" s="46" t="s">
        <v>38</v>
      </c>
      <c r="B76" s="1" t="s">
        <v>39</v>
      </c>
    </row>
    <row r="78" spans="1:13" x14ac:dyDescent="0.25">
      <c r="A78" s="116" t="s">
        <v>46</v>
      </c>
    </row>
    <row r="79" spans="1:13" x14ac:dyDescent="0.25">
      <c r="B79" s="47"/>
    </row>
    <row r="80" spans="1:13" x14ac:dyDescent="0.25">
      <c r="B80" s="47"/>
    </row>
    <row r="81" spans="2:2" x14ac:dyDescent="0.25">
      <c r="B81" s="47"/>
    </row>
  </sheetData>
  <mergeCells count="41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S58:AT58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A61:A62"/>
    <mergeCell ref="B66:B67"/>
    <mergeCell ref="C66:M67"/>
    <mergeCell ref="AM58:AN58"/>
    <mergeCell ref="AP58:AQ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2E24-526B-4990-9821-9070FD362E12}">
  <sheetPr>
    <tabColor theme="3" tint="-0.249977111117893"/>
  </sheetPr>
  <dimension ref="A1:BE55"/>
  <sheetViews>
    <sheetView zoomScale="85" zoomScaleNormal="85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73" t="s">
        <v>138</v>
      </c>
      <c r="C1" s="172" t="s">
        <v>139</v>
      </c>
      <c r="D1" s="165">
        <v>0.12</v>
      </c>
      <c r="E1" s="18"/>
      <c r="F1" s="18"/>
      <c r="G1" s="180">
        <v>9.1999999999999998E-2</v>
      </c>
      <c r="H1" s="171" t="s">
        <v>140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78" t="s">
        <v>64</v>
      </c>
      <c r="E2" s="278"/>
      <c r="F2" s="95"/>
      <c r="G2" s="279" t="s">
        <v>104</v>
      </c>
      <c r="H2" s="279"/>
      <c r="I2" s="18"/>
      <c r="J2" s="279" t="s">
        <v>122</v>
      </c>
      <c r="K2" s="279"/>
      <c r="L2" s="18"/>
      <c r="M2" s="248" t="s">
        <v>60</v>
      </c>
      <c r="N2" s="248"/>
      <c r="O2" s="18"/>
      <c r="P2" s="248" t="s">
        <v>123</v>
      </c>
      <c r="Q2" s="248"/>
      <c r="R2" s="18"/>
      <c r="S2" s="248" t="s">
        <v>105</v>
      </c>
      <c r="T2" s="248"/>
      <c r="U2" s="18"/>
      <c r="V2" s="243" t="s">
        <v>115</v>
      </c>
      <c r="W2" s="243"/>
      <c r="X2" s="52"/>
      <c r="Y2" s="240" t="s">
        <v>116</v>
      </c>
      <c r="Z2" s="240"/>
      <c r="AB2" s="244" t="s">
        <v>153</v>
      </c>
      <c r="AC2" s="244"/>
      <c r="AE2" s="240" t="s">
        <v>151</v>
      </c>
      <c r="AF2" s="240"/>
      <c r="AH2" s="240" t="s">
        <v>152</v>
      </c>
      <c r="AI2" s="240"/>
      <c r="AK2" s="240" t="s">
        <v>66</v>
      </c>
      <c r="AL2" s="240"/>
      <c r="AN2" s="240" t="s">
        <v>127</v>
      </c>
      <c r="AO2" s="240"/>
      <c r="AQ2" s="241" t="s">
        <v>124</v>
      </c>
      <c r="AR2" s="241"/>
      <c r="AT2" s="240" t="s">
        <v>125</v>
      </c>
      <c r="AU2" s="240"/>
      <c r="AW2" s="242" t="s">
        <v>126</v>
      </c>
      <c r="AX2" s="242"/>
      <c r="AZ2" s="242" t="s">
        <v>128</v>
      </c>
      <c r="BA2" s="242"/>
      <c r="BC2" s="242" t="s">
        <v>106</v>
      </c>
      <c r="BD2" s="242"/>
    </row>
    <row r="3" spans="1:57" s="52" customFormat="1" ht="60" customHeight="1" x14ac:dyDescent="0.25">
      <c r="A3" s="97"/>
      <c r="D3" s="137" t="s">
        <v>12</v>
      </c>
      <c r="E3" s="148" t="s">
        <v>10</v>
      </c>
      <c r="F3" s="35"/>
      <c r="G3" s="152" t="s">
        <v>12</v>
      </c>
      <c r="H3" s="153" t="s">
        <v>10</v>
      </c>
      <c r="J3" s="152" t="s">
        <v>12</v>
      </c>
      <c r="K3" s="153" t="s">
        <v>10</v>
      </c>
      <c r="M3" s="130" t="s">
        <v>12</v>
      </c>
      <c r="N3" s="131" t="s">
        <v>10</v>
      </c>
      <c r="P3" s="130" t="s">
        <v>12</v>
      </c>
      <c r="Q3" s="131" t="s">
        <v>10</v>
      </c>
      <c r="S3" s="130" t="s">
        <v>12</v>
      </c>
      <c r="T3" s="131" t="s">
        <v>10</v>
      </c>
      <c r="V3" s="96" t="s">
        <v>12</v>
      </c>
      <c r="W3" s="95" t="s">
        <v>10</v>
      </c>
      <c r="Y3" s="96" t="s">
        <v>12</v>
      </c>
      <c r="Z3" s="95" t="s">
        <v>10</v>
      </c>
      <c r="AB3" s="96" t="s">
        <v>12</v>
      </c>
      <c r="AC3" s="95" t="s">
        <v>10</v>
      </c>
      <c r="AE3" s="96" t="s">
        <v>12</v>
      </c>
      <c r="AF3" s="95" t="s">
        <v>10</v>
      </c>
      <c r="AG3" s="34"/>
      <c r="AH3" s="96" t="s">
        <v>12</v>
      </c>
      <c r="AI3" s="95" t="s">
        <v>10</v>
      </c>
      <c r="AK3" s="126" t="s">
        <v>12</v>
      </c>
      <c r="AL3" s="127" t="s">
        <v>10</v>
      </c>
      <c r="AN3" s="96" t="s">
        <v>12</v>
      </c>
      <c r="AO3" s="95" t="s">
        <v>10</v>
      </c>
      <c r="AQ3" s="135" t="s">
        <v>12</v>
      </c>
      <c r="AR3" s="143" t="s">
        <v>10</v>
      </c>
      <c r="AT3" s="136" t="s">
        <v>12</v>
      </c>
      <c r="AU3" s="127" t="s">
        <v>10</v>
      </c>
      <c r="AW3" s="96" t="s">
        <v>12</v>
      </c>
      <c r="AX3" s="95" t="s">
        <v>10</v>
      </c>
      <c r="AZ3" s="96" t="s">
        <v>12</v>
      </c>
      <c r="BA3" s="95" t="s">
        <v>10</v>
      </c>
      <c r="BC3" s="140" t="s">
        <v>12</v>
      </c>
      <c r="BD3" s="95" t="s">
        <v>10</v>
      </c>
    </row>
    <row r="4" spans="1:57" x14ac:dyDescent="0.25">
      <c r="A4" s="169" t="s">
        <v>102</v>
      </c>
      <c r="B4" s="4"/>
      <c r="D4" s="138"/>
      <c r="E4" s="149"/>
      <c r="F4" s="39"/>
      <c r="G4" s="139"/>
      <c r="H4" s="139"/>
      <c r="J4" s="155"/>
      <c r="K4" s="155"/>
      <c r="M4" s="121"/>
      <c r="N4" s="121"/>
      <c r="P4" s="121"/>
      <c r="Q4" s="121"/>
      <c r="S4" s="141"/>
      <c r="T4" s="141"/>
      <c r="V4" s="75"/>
      <c r="AK4" s="129"/>
      <c r="AL4" s="129"/>
      <c r="AQ4" s="144"/>
      <c r="AR4" s="144"/>
      <c r="AT4" s="129"/>
      <c r="AU4" s="129"/>
    </row>
    <row r="5" spans="1:57" x14ac:dyDescent="0.25">
      <c r="A5" t="s">
        <v>13</v>
      </c>
      <c r="D5" s="163">
        <v>31.12</v>
      </c>
      <c r="E5" s="163">
        <v>42.11</v>
      </c>
      <c r="F5" s="81"/>
      <c r="G5" s="154">
        <f t="shared" ref="G5:H8" si="0">D5*SUM(1+$G$1/$Y$1)</f>
        <v>36.846080000000001</v>
      </c>
      <c r="H5" s="154">
        <f t="shared" si="0"/>
        <v>49.858239999999995</v>
      </c>
      <c r="I5" s="83"/>
      <c r="J5" s="156">
        <f>G5-D5</f>
        <v>5.7260799999999996</v>
      </c>
      <c r="K5" s="156">
        <f>H5-E5</f>
        <v>7.7482399999999956</v>
      </c>
      <c r="L5" s="83"/>
      <c r="M5" s="132">
        <f>ROUND(D5*(1+$G$1*2),2)*SUM(1+$M$1)</f>
        <v>40.535000000000004</v>
      </c>
      <c r="N5" s="132">
        <f>ROUND(E5*(1+$G$1*2),2)*SUM(1+$M$1)</f>
        <v>54.846000000000004</v>
      </c>
      <c r="P5" s="132">
        <f>M5-D5</f>
        <v>9.4150000000000027</v>
      </c>
      <c r="Q5" s="132">
        <f>N5-E5</f>
        <v>12.736000000000004</v>
      </c>
      <c r="S5" s="142">
        <f t="shared" ref="S5:T8" si="1">AK5/G5</f>
        <v>0.1001463384978809</v>
      </c>
      <c r="T5" s="142">
        <f t="shared" si="1"/>
        <v>0.10008375746917662</v>
      </c>
      <c r="V5" s="41">
        <f t="shared" ref="V5:W8" si="2">SUM(D5/(1-$Y$1))</f>
        <v>62.24</v>
      </c>
      <c r="W5" s="41">
        <f t="shared" si="2"/>
        <v>84.22</v>
      </c>
      <c r="X5" s="82"/>
      <c r="Y5" s="41">
        <f>ROUND(D5/(1-$Y$1)*1.2,2)</f>
        <v>74.69</v>
      </c>
      <c r="Z5" s="41">
        <f>ROUND(E5/(1-$Y$1)*1.2,2)</f>
        <v>101.06</v>
      </c>
      <c r="AB5" s="183">
        <f>ROUNDDOWN(D5/(1-$Y$1)*1.2,1)</f>
        <v>74.599999999999994</v>
      </c>
      <c r="AC5" s="183">
        <f>ROUNDDOWN(E5/(1-$Y$1)*1.2,1)</f>
        <v>101</v>
      </c>
      <c r="AE5" s="40">
        <f>AB5/1.2</f>
        <v>62.166666666666664</v>
      </c>
      <c r="AF5" s="40">
        <f>AC5/1.2</f>
        <v>84.166666666666671</v>
      </c>
      <c r="AH5" s="40">
        <f>Y5-AB5</f>
        <v>9.0000000000003411E-2</v>
      </c>
      <c r="AI5" s="40">
        <f>Z5-AC5</f>
        <v>6.0000000000002274E-2</v>
      </c>
      <c r="AK5" s="128">
        <f t="shared" ref="AK5:AL8" si="3">ROUND(M5*(1-(1/(1+$AL$1))),2)</f>
        <v>3.69</v>
      </c>
      <c r="AL5" s="128">
        <f t="shared" si="3"/>
        <v>4.99</v>
      </c>
      <c r="AM5" s="40"/>
      <c r="AN5" s="40">
        <f>SUM(V5-G5)-AH5</f>
        <v>25.303919999999998</v>
      </c>
      <c r="AO5" s="40">
        <f>SUM(W5-H5)-AI5</f>
        <v>34.301760000000002</v>
      </c>
      <c r="AP5" s="40"/>
      <c r="AQ5" s="145">
        <f t="shared" ref="AQ5:AR8" si="4">(SUM(G5-D5)/D5*$Y$1)</f>
        <v>9.1999999999999985E-2</v>
      </c>
      <c r="AR5" s="145">
        <f t="shared" si="4"/>
        <v>9.1999999999999943E-2</v>
      </c>
      <c r="AS5" s="40"/>
      <c r="AT5" s="147">
        <f t="shared" ref="AT5:AU8" si="5">AN5/V5</f>
        <v>0.40655398457583541</v>
      </c>
      <c r="AU5" s="147">
        <f t="shared" si="5"/>
        <v>0.40728758014723349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31.029999999999998</v>
      </c>
      <c r="BA5" s="42">
        <f t="shared" si="7"/>
        <v>42.05</v>
      </c>
      <c r="BB5" s="42"/>
      <c r="BC5" s="76">
        <f t="shared" ref="BC5:BD8" si="8">AZ5/(D5/$Y$1)</f>
        <v>0.49855398457583544</v>
      </c>
      <c r="BD5" s="76">
        <f t="shared" si="8"/>
        <v>0.4992875801472334</v>
      </c>
      <c r="BE5" s="42"/>
    </row>
    <row r="6" spans="1:57" x14ac:dyDescent="0.25">
      <c r="A6" t="s">
        <v>132</v>
      </c>
      <c r="D6" s="163">
        <v>46.68</v>
      </c>
      <c r="E6" s="163">
        <v>63.17</v>
      </c>
      <c r="F6" s="81"/>
      <c r="G6" s="154">
        <f t="shared" si="0"/>
        <v>55.269119999999994</v>
      </c>
      <c r="H6" s="154">
        <f t="shared" si="0"/>
        <v>74.793279999999996</v>
      </c>
      <c r="I6" s="83"/>
      <c r="J6" s="156">
        <f>G6-D6</f>
        <v>8.5891199999999941</v>
      </c>
      <c r="K6" s="156">
        <f>H6-E6</f>
        <v>11.623279999999994</v>
      </c>
      <c r="L6" s="83"/>
      <c r="M6" s="132">
        <f t="shared" ref="M6:N8" si="9">ROUND(D6*(1+$G$1*2),2)*SUM(1+$M$1)</f>
        <v>60.797000000000011</v>
      </c>
      <c r="N6" s="132">
        <f t="shared" si="9"/>
        <v>82.26900000000002</v>
      </c>
      <c r="P6" s="132">
        <f>M6-D6</f>
        <v>14.117000000000012</v>
      </c>
      <c r="Q6" s="132">
        <f>N6-E6</f>
        <v>19.099000000000018</v>
      </c>
      <c r="S6" s="142">
        <f t="shared" si="1"/>
        <v>0.10005587206744021</v>
      </c>
      <c r="T6" s="142">
        <f t="shared" si="1"/>
        <v>0.10000898476440666</v>
      </c>
      <c r="V6" s="41">
        <f t="shared" si="2"/>
        <v>93.36</v>
      </c>
      <c r="W6" s="41">
        <f t="shared" si="2"/>
        <v>126.34</v>
      </c>
      <c r="X6" s="82"/>
      <c r="Y6" s="41">
        <f t="shared" ref="Y6:Y8" si="10">ROUND(D6/(1-$Y$1)*1.2,2)</f>
        <v>112.03</v>
      </c>
      <c r="Z6" s="41">
        <f t="shared" ref="Z6:Z8" si="11">ROUND(E6/(1-$Y$1)*1.2,2)</f>
        <v>151.61000000000001</v>
      </c>
      <c r="AB6" s="183">
        <f t="shared" ref="AB6:AB8" si="12">ROUNDDOWN(D6/(1-$Y$1)*1.2,1)</f>
        <v>112</v>
      </c>
      <c r="AC6" s="183">
        <f t="shared" ref="AC6:AC8" si="13">ROUNDDOWN(E6/(1-$Y$1)*1.2,1)</f>
        <v>151.6</v>
      </c>
      <c r="AE6" s="40">
        <f t="shared" ref="AE6:AE8" si="14">AB6/1.2</f>
        <v>93.333333333333343</v>
      </c>
      <c r="AF6" s="40">
        <f t="shared" ref="AF6:AF8" si="15">AC6/1.2</f>
        <v>126.33333333333333</v>
      </c>
      <c r="AH6" s="40">
        <f t="shared" ref="AH6:AH8" si="16">Y6-AB6</f>
        <v>3.0000000000001137E-2</v>
      </c>
      <c r="AI6" s="40">
        <f t="shared" ref="AI6:AI8" si="17">Z6-AC6</f>
        <v>1.0000000000019327E-2</v>
      </c>
      <c r="AK6" s="128">
        <f t="shared" si="3"/>
        <v>5.53</v>
      </c>
      <c r="AL6" s="128">
        <f t="shared" si="3"/>
        <v>7.48</v>
      </c>
      <c r="AM6" s="40"/>
      <c r="AN6" s="40">
        <f t="shared" ref="AN6:AN8" si="18">SUM(V6-G6)-AH6</f>
        <v>38.060880000000004</v>
      </c>
      <c r="AO6" s="40">
        <f t="shared" ref="AO6:AO8" si="19">SUM(W6-H6)-AI6</f>
        <v>51.536719999999988</v>
      </c>
      <c r="AP6" s="40"/>
      <c r="AQ6" s="145">
        <f t="shared" si="4"/>
        <v>9.1999999999999943E-2</v>
      </c>
      <c r="AR6" s="145">
        <f t="shared" si="4"/>
        <v>9.1999999999999957E-2</v>
      </c>
      <c r="AS6" s="40"/>
      <c r="AT6" s="147">
        <f t="shared" si="5"/>
        <v>0.40767866323907459</v>
      </c>
      <c r="AU6" s="147">
        <f t="shared" si="5"/>
        <v>0.40792084850403665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46.65</v>
      </c>
      <c r="BA6" s="42">
        <f t="shared" si="7"/>
        <v>63.159999999999982</v>
      </c>
      <c r="BB6" s="42"/>
      <c r="BC6" s="76">
        <f t="shared" si="8"/>
        <v>0.49967866323907456</v>
      </c>
      <c r="BD6" s="76">
        <f t="shared" si="8"/>
        <v>0.49992084850403656</v>
      </c>
      <c r="BE6" s="42"/>
    </row>
    <row r="7" spans="1:57" x14ac:dyDescent="0.25">
      <c r="A7" t="s">
        <v>14</v>
      </c>
      <c r="D7" s="163">
        <v>52.23</v>
      </c>
      <c r="E7" s="163">
        <v>72.319999999999993</v>
      </c>
      <c r="F7" s="81"/>
      <c r="G7" s="154">
        <f t="shared" si="0"/>
        <v>61.840319999999991</v>
      </c>
      <c r="H7" s="154">
        <f t="shared" si="0"/>
        <v>85.626879999999986</v>
      </c>
      <c r="J7" s="156">
        <f t="shared" ref="J7:K8" si="20">G7-D7</f>
        <v>9.6103199999999944</v>
      </c>
      <c r="K7" s="156">
        <f t="shared" si="20"/>
        <v>13.306879999999992</v>
      </c>
      <c r="M7" s="132">
        <f t="shared" si="9"/>
        <v>68.024000000000015</v>
      </c>
      <c r="N7" s="132">
        <f t="shared" si="9"/>
        <v>94.192999999999998</v>
      </c>
      <c r="P7" s="132">
        <f t="shared" ref="P7:Q8" si="21">M7-D7</f>
        <v>15.794000000000018</v>
      </c>
      <c r="Q7" s="132">
        <f t="shared" si="21"/>
        <v>21.873000000000005</v>
      </c>
      <c r="S7" s="142">
        <f t="shared" si="1"/>
        <v>9.9934799819923328E-2</v>
      </c>
      <c r="T7" s="142">
        <f t="shared" si="1"/>
        <v>9.9968607988519517E-2</v>
      </c>
      <c r="V7" s="41">
        <f t="shared" si="2"/>
        <v>104.46</v>
      </c>
      <c r="W7" s="41">
        <f t="shared" si="2"/>
        <v>144.63999999999999</v>
      </c>
      <c r="Y7" s="41">
        <f t="shared" si="10"/>
        <v>125.35</v>
      </c>
      <c r="Z7" s="41">
        <f t="shared" si="11"/>
        <v>173.57</v>
      </c>
      <c r="AB7" s="183">
        <f t="shared" si="12"/>
        <v>125.3</v>
      </c>
      <c r="AC7" s="183">
        <f t="shared" si="13"/>
        <v>173.5</v>
      </c>
      <c r="AE7" s="40">
        <f t="shared" si="14"/>
        <v>104.41666666666667</v>
      </c>
      <c r="AF7" s="40">
        <f t="shared" si="15"/>
        <v>144.58333333333334</v>
      </c>
      <c r="AH7" s="40">
        <f t="shared" si="16"/>
        <v>4.9999999999997158E-2</v>
      </c>
      <c r="AI7" s="40">
        <f t="shared" si="17"/>
        <v>6.9999999999993179E-2</v>
      </c>
      <c r="AK7" s="128">
        <f t="shared" si="3"/>
        <v>6.18</v>
      </c>
      <c r="AL7" s="128">
        <f t="shared" si="3"/>
        <v>8.56</v>
      </c>
      <c r="AM7" s="40"/>
      <c r="AN7" s="40">
        <f t="shared" si="18"/>
        <v>42.569680000000005</v>
      </c>
      <c r="AO7" s="40">
        <f t="shared" si="19"/>
        <v>58.943120000000008</v>
      </c>
      <c r="AP7" s="40"/>
      <c r="AQ7" s="145">
        <f t="shared" si="4"/>
        <v>9.1999999999999957E-2</v>
      </c>
      <c r="AR7" s="145">
        <f t="shared" si="4"/>
        <v>9.1999999999999957E-2</v>
      </c>
      <c r="AS7" s="40"/>
      <c r="AT7" s="147">
        <f t="shared" si="5"/>
        <v>0.40752134788435773</v>
      </c>
      <c r="AU7" s="147">
        <f t="shared" si="5"/>
        <v>0.40751603982300894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52.18</v>
      </c>
      <c r="BA7" s="42">
        <f t="shared" si="7"/>
        <v>72.25</v>
      </c>
      <c r="BB7" s="42"/>
      <c r="BC7" s="76">
        <f t="shared" si="8"/>
        <v>0.4995213478843577</v>
      </c>
      <c r="BD7" s="76">
        <f t="shared" si="8"/>
        <v>0.49951603982300891</v>
      </c>
      <c r="BE7" s="42"/>
    </row>
    <row r="8" spans="1:57" x14ac:dyDescent="0.25">
      <c r="A8" t="s">
        <v>15</v>
      </c>
      <c r="D8" s="163">
        <v>54.43</v>
      </c>
      <c r="E8" s="163">
        <v>74.56</v>
      </c>
      <c r="F8" s="81"/>
      <c r="G8" s="154">
        <f t="shared" si="0"/>
        <v>64.445120000000003</v>
      </c>
      <c r="H8" s="154">
        <f t="shared" si="0"/>
        <v>88.279039999999995</v>
      </c>
      <c r="J8" s="156">
        <f t="shared" si="20"/>
        <v>10.015120000000003</v>
      </c>
      <c r="K8" s="156">
        <f t="shared" si="20"/>
        <v>13.719039999999993</v>
      </c>
      <c r="M8" s="132">
        <f t="shared" si="9"/>
        <v>70.89500000000001</v>
      </c>
      <c r="N8" s="132">
        <f t="shared" si="9"/>
        <v>97.108000000000004</v>
      </c>
      <c r="P8" s="132">
        <f t="shared" si="21"/>
        <v>16.465000000000011</v>
      </c>
      <c r="Q8" s="132">
        <f t="shared" si="21"/>
        <v>22.548000000000002</v>
      </c>
      <c r="S8" s="142">
        <f t="shared" si="1"/>
        <v>0.10008515772800175</v>
      </c>
      <c r="T8" s="142">
        <f t="shared" si="1"/>
        <v>0.10002374289525577</v>
      </c>
      <c r="V8" s="41">
        <f t="shared" si="2"/>
        <v>108.86</v>
      </c>
      <c r="W8" s="41">
        <f t="shared" si="2"/>
        <v>149.12</v>
      </c>
      <c r="Y8" s="41">
        <f t="shared" si="10"/>
        <v>130.63</v>
      </c>
      <c r="Z8" s="41">
        <f t="shared" si="11"/>
        <v>178.94</v>
      </c>
      <c r="AB8" s="183">
        <f t="shared" si="12"/>
        <v>130.6</v>
      </c>
      <c r="AC8" s="183">
        <f t="shared" si="13"/>
        <v>178.9</v>
      </c>
      <c r="AE8" s="40">
        <f t="shared" si="14"/>
        <v>108.83333333333333</v>
      </c>
      <c r="AF8" s="40">
        <f t="shared" si="15"/>
        <v>149.08333333333334</v>
      </c>
      <c r="AH8" s="40">
        <f t="shared" si="16"/>
        <v>3.0000000000001137E-2</v>
      </c>
      <c r="AI8" s="40">
        <f t="shared" si="17"/>
        <v>3.9999999999992042E-2</v>
      </c>
      <c r="AK8" s="128">
        <f t="shared" si="3"/>
        <v>6.45</v>
      </c>
      <c r="AL8" s="128">
        <f t="shared" si="3"/>
        <v>8.83</v>
      </c>
      <c r="AM8" s="40"/>
      <c r="AN8" s="40">
        <f t="shared" si="18"/>
        <v>44.384879999999995</v>
      </c>
      <c r="AO8" s="40">
        <f t="shared" si="19"/>
        <v>60.800960000000018</v>
      </c>
      <c r="AP8" s="40"/>
      <c r="AQ8" s="145">
        <f t="shared" si="4"/>
        <v>9.2000000000000026E-2</v>
      </c>
      <c r="AR8" s="145">
        <f t="shared" si="4"/>
        <v>9.1999999999999943E-2</v>
      </c>
      <c r="AS8" s="40"/>
      <c r="AT8" s="147">
        <f t="shared" si="5"/>
        <v>0.40772441668197679</v>
      </c>
      <c r="AU8" s="147">
        <f t="shared" si="5"/>
        <v>0.40773175965665248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54.4</v>
      </c>
      <c r="BA8" s="42">
        <f t="shared" si="7"/>
        <v>74.52000000000001</v>
      </c>
      <c r="BB8" s="42"/>
      <c r="BC8" s="76">
        <f t="shared" si="8"/>
        <v>0.49972441668197681</v>
      </c>
      <c r="BD8" s="76">
        <f t="shared" si="8"/>
        <v>0.4997317596566524</v>
      </c>
      <c r="BE8" s="42"/>
    </row>
    <row r="9" spans="1:57" x14ac:dyDescent="0.25">
      <c r="A9"/>
      <c r="D9" s="163"/>
      <c r="E9" s="163"/>
      <c r="F9" s="41"/>
      <c r="G9" s="154"/>
      <c r="H9" s="154"/>
      <c r="I9" s="75"/>
      <c r="J9" s="157"/>
      <c r="K9" s="157"/>
      <c r="L9" s="75"/>
      <c r="M9" s="132"/>
      <c r="N9" s="132"/>
      <c r="P9" s="132"/>
      <c r="Q9" s="132"/>
      <c r="S9" s="141"/>
      <c r="T9" s="141"/>
      <c r="V9" s="40"/>
      <c r="W9" s="40"/>
      <c r="Y9" s="41"/>
      <c r="Z9" s="41"/>
      <c r="AK9" s="128"/>
      <c r="AL9" s="128"/>
      <c r="AM9" s="40"/>
      <c r="AN9" s="40"/>
      <c r="AO9" s="40"/>
      <c r="AP9" s="40"/>
      <c r="AQ9" s="146"/>
      <c r="AR9" s="146"/>
      <c r="AS9" s="40"/>
      <c r="AT9" s="147"/>
      <c r="AU9" s="147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9" t="s">
        <v>103</v>
      </c>
      <c r="B10" s="4"/>
      <c r="D10" s="163"/>
      <c r="E10" s="163"/>
      <c r="F10" s="41"/>
      <c r="G10" s="154"/>
      <c r="H10" s="154"/>
      <c r="J10" s="155"/>
      <c r="K10" s="155"/>
      <c r="M10" s="132"/>
      <c r="N10" s="132"/>
      <c r="P10" s="132"/>
      <c r="Q10" s="132"/>
      <c r="S10" s="141"/>
      <c r="T10" s="141"/>
      <c r="V10" s="40"/>
      <c r="W10" s="40"/>
      <c r="Y10" s="41"/>
      <c r="Z10" s="41"/>
      <c r="AK10" s="128"/>
      <c r="AL10" s="128"/>
      <c r="AM10" s="40"/>
      <c r="AN10" s="40"/>
      <c r="AO10" s="40"/>
      <c r="AP10" s="40"/>
      <c r="AQ10" s="146"/>
      <c r="AR10" s="146"/>
      <c r="AS10" s="40"/>
      <c r="AT10" s="147"/>
      <c r="AU10" s="147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</v>
      </c>
      <c r="D11" s="163">
        <v>31.12</v>
      </c>
      <c r="E11" s="163">
        <v>42.11</v>
      </c>
      <c r="F11" s="81"/>
      <c r="G11" s="154">
        <f t="shared" ref="G11:H14" si="22">D11*SUM(1+$G$1/$Y$1)</f>
        <v>36.846080000000001</v>
      </c>
      <c r="H11" s="154">
        <f t="shared" si="22"/>
        <v>49.858239999999995</v>
      </c>
      <c r="J11" s="156">
        <f t="shared" ref="J11:K14" si="23">G11-D11</f>
        <v>5.7260799999999996</v>
      </c>
      <c r="K11" s="156">
        <f t="shared" si="23"/>
        <v>7.7482399999999956</v>
      </c>
      <c r="M11" s="132">
        <f>ROUND(D11*(1+$G$1*2),2)*SUM(1+$M$1)</f>
        <v>40.535000000000004</v>
      </c>
      <c r="N11" s="132">
        <f>ROUND(E11*(1+$G$1*2),2)*SUM(1+$M$1)</f>
        <v>54.846000000000004</v>
      </c>
      <c r="P11" s="132">
        <f t="shared" ref="P11:Q14" si="24">M11-D11</f>
        <v>9.4150000000000027</v>
      </c>
      <c r="Q11" s="132">
        <f t="shared" si="24"/>
        <v>12.736000000000004</v>
      </c>
      <c r="S11" s="142">
        <f t="shared" ref="S11:T14" si="25">AK11/G11</f>
        <v>0.1001463384978809</v>
      </c>
      <c r="T11" s="142">
        <f t="shared" si="25"/>
        <v>0.10008375746917662</v>
      </c>
      <c r="V11" s="41">
        <f t="shared" ref="V11:W14" si="26">SUM(D11/(1-$Y$1))</f>
        <v>62.24</v>
      </c>
      <c r="W11" s="41">
        <f t="shared" si="26"/>
        <v>84.22</v>
      </c>
      <c r="Y11" s="41">
        <f>ROUND(D11/(1-$Y$1)*1.2,2)</f>
        <v>74.69</v>
      </c>
      <c r="Z11" s="41">
        <f>ROUND(E11/(1-$Y$1)*1.2,2)</f>
        <v>101.06</v>
      </c>
      <c r="AB11" s="183">
        <f t="shared" ref="AB11:AB14" si="27">ROUNDDOWN(D11/(1-$Y$1)*1.2,1)</f>
        <v>74.599999999999994</v>
      </c>
      <c r="AC11" s="183">
        <f t="shared" ref="AC11:AC14" si="28">ROUNDDOWN(E11/(1-$Y$1)*1.2,1)</f>
        <v>101</v>
      </c>
      <c r="AE11" s="40">
        <f t="shared" ref="AE11:AE14" si="29">AB11/1.2</f>
        <v>62.166666666666664</v>
      </c>
      <c r="AF11" s="40">
        <f t="shared" ref="AF11:AF14" si="30">AC11/1.2</f>
        <v>84.166666666666671</v>
      </c>
      <c r="AH11" s="40">
        <f t="shared" ref="AH11:AH14" si="31">Y11-AB11</f>
        <v>9.0000000000003411E-2</v>
      </c>
      <c r="AI11" s="40">
        <f t="shared" ref="AI11:AI14" si="32">Z11-AC11</f>
        <v>6.0000000000002274E-2</v>
      </c>
      <c r="AK11" s="128">
        <f t="shared" ref="AK11:AL14" si="33">ROUND(M11*(1-(1/(1+$AL$1))),2)</f>
        <v>3.69</v>
      </c>
      <c r="AL11" s="128">
        <f t="shared" si="33"/>
        <v>4.99</v>
      </c>
      <c r="AM11" s="40"/>
      <c r="AN11" s="40">
        <f t="shared" ref="AN11:AN14" si="34">SUM(V11-G11)-AH11</f>
        <v>25.303919999999998</v>
      </c>
      <c r="AO11" s="40">
        <f t="shared" ref="AO11:AO14" si="35">SUM(W11-H11)-AI11</f>
        <v>34.301760000000002</v>
      </c>
      <c r="AP11" s="40"/>
      <c r="AQ11" s="145">
        <f t="shared" ref="AQ11:AR14" si="36">(SUM(G11-D11)/D11*$Y$1)</f>
        <v>9.1999999999999985E-2</v>
      </c>
      <c r="AR11" s="145">
        <f t="shared" si="36"/>
        <v>9.1999999999999943E-2</v>
      </c>
      <c r="AS11" s="40"/>
      <c r="AT11" s="147">
        <f t="shared" ref="AT11:AU14" si="37">AN11/V11</f>
        <v>0.40655398457583541</v>
      </c>
      <c r="AU11" s="147">
        <f t="shared" si="37"/>
        <v>0.40728758014723349</v>
      </c>
      <c r="AV11" s="40"/>
      <c r="AW11" s="76">
        <f t="shared" ref="AW11:AX14" si="38">D11/V11</f>
        <v>0.5</v>
      </c>
      <c r="AX11" s="76">
        <f t="shared" si="38"/>
        <v>0.5</v>
      </c>
      <c r="AY11" s="42"/>
      <c r="AZ11" s="42">
        <f t="shared" ref="AZ11:BA14" si="39">J11+AN11</f>
        <v>31.029999999999998</v>
      </c>
      <c r="BA11" s="42">
        <f t="shared" si="39"/>
        <v>42.05</v>
      </c>
      <c r="BB11" s="42"/>
      <c r="BC11" s="76">
        <f t="shared" ref="BC11:BD14" si="40">AZ11/(D11/$Y$1)</f>
        <v>0.49855398457583544</v>
      </c>
      <c r="BD11" s="76">
        <f t="shared" si="40"/>
        <v>0.4992875801472334</v>
      </c>
      <c r="BE11" s="42"/>
    </row>
    <row r="12" spans="1:57" x14ac:dyDescent="0.25">
      <c r="A12" t="s">
        <v>132</v>
      </c>
      <c r="D12" s="163">
        <v>46.68</v>
      </c>
      <c r="E12" s="163">
        <v>63.17</v>
      </c>
      <c r="F12" s="81"/>
      <c r="G12" s="154">
        <f t="shared" si="22"/>
        <v>55.269119999999994</v>
      </c>
      <c r="H12" s="154">
        <f t="shared" si="22"/>
        <v>74.793279999999996</v>
      </c>
      <c r="J12" s="156">
        <f t="shared" si="23"/>
        <v>8.5891199999999941</v>
      </c>
      <c r="K12" s="156">
        <f t="shared" si="23"/>
        <v>11.623279999999994</v>
      </c>
      <c r="M12" s="132">
        <f>ROUND(D12*(1+$G$1*2),2)*SUM(1+$M$1)</f>
        <v>60.797000000000011</v>
      </c>
      <c r="N12" s="132">
        <f t="shared" ref="M12:N14" si="41">ROUND(E12*(1+$G$1*2),2)*SUM(1+$M$1)</f>
        <v>82.26900000000002</v>
      </c>
      <c r="P12" s="132">
        <f t="shared" si="24"/>
        <v>14.117000000000012</v>
      </c>
      <c r="Q12" s="132">
        <f t="shared" si="24"/>
        <v>19.099000000000018</v>
      </c>
      <c r="S12" s="142">
        <f t="shared" si="25"/>
        <v>0.10005587206744021</v>
      </c>
      <c r="T12" s="142">
        <f t="shared" si="25"/>
        <v>0.10000898476440666</v>
      </c>
      <c r="V12" s="41">
        <f t="shared" si="26"/>
        <v>93.36</v>
      </c>
      <c r="W12" s="41">
        <f t="shared" si="26"/>
        <v>126.34</v>
      </c>
      <c r="Y12" s="41">
        <f t="shared" ref="Y12:Y14" si="42">ROUND(D12/(1-$Y$1)*1.2,2)</f>
        <v>112.03</v>
      </c>
      <c r="Z12" s="41">
        <f t="shared" ref="Z12:Z14" si="43">ROUND(E12/(1-$Y$1)*1.2,2)</f>
        <v>151.61000000000001</v>
      </c>
      <c r="AB12" s="183">
        <f t="shared" si="27"/>
        <v>112</v>
      </c>
      <c r="AC12" s="183">
        <f t="shared" si="28"/>
        <v>151.6</v>
      </c>
      <c r="AE12" s="40">
        <f t="shared" si="29"/>
        <v>93.333333333333343</v>
      </c>
      <c r="AF12" s="40">
        <f t="shared" si="30"/>
        <v>126.33333333333333</v>
      </c>
      <c r="AH12" s="40">
        <f t="shared" si="31"/>
        <v>3.0000000000001137E-2</v>
      </c>
      <c r="AI12" s="40">
        <f t="shared" si="32"/>
        <v>1.0000000000019327E-2</v>
      </c>
      <c r="AK12" s="128">
        <f t="shared" si="33"/>
        <v>5.53</v>
      </c>
      <c r="AL12" s="128">
        <f t="shared" si="33"/>
        <v>7.48</v>
      </c>
      <c r="AM12" s="40"/>
      <c r="AN12" s="40">
        <f t="shared" si="34"/>
        <v>38.060880000000004</v>
      </c>
      <c r="AO12" s="40">
        <f t="shared" si="35"/>
        <v>51.536719999999988</v>
      </c>
      <c r="AP12" s="40"/>
      <c r="AQ12" s="145">
        <f t="shared" si="36"/>
        <v>9.1999999999999943E-2</v>
      </c>
      <c r="AR12" s="145">
        <f t="shared" si="36"/>
        <v>9.1999999999999957E-2</v>
      </c>
      <c r="AS12" s="40"/>
      <c r="AT12" s="147">
        <f t="shared" si="37"/>
        <v>0.40767866323907459</v>
      </c>
      <c r="AU12" s="147">
        <f t="shared" si="37"/>
        <v>0.40792084850403665</v>
      </c>
      <c r="AV12" s="40"/>
      <c r="AW12" s="76">
        <f t="shared" si="38"/>
        <v>0.5</v>
      </c>
      <c r="AX12" s="76">
        <f t="shared" si="38"/>
        <v>0.5</v>
      </c>
      <c r="AY12" s="42"/>
      <c r="AZ12" s="42">
        <f t="shared" si="39"/>
        <v>46.65</v>
      </c>
      <c r="BA12" s="42">
        <f t="shared" si="39"/>
        <v>63.159999999999982</v>
      </c>
      <c r="BB12" s="42"/>
      <c r="BC12" s="76">
        <f t="shared" si="40"/>
        <v>0.49967866323907456</v>
      </c>
      <c r="BD12" s="76">
        <f t="shared" si="40"/>
        <v>0.49992084850403656</v>
      </c>
      <c r="BE12" s="42"/>
    </row>
    <row r="13" spans="1:57" x14ac:dyDescent="0.25">
      <c r="A13" t="s">
        <v>14</v>
      </c>
      <c r="D13" s="163">
        <v>52.23</v>
      </c>
      <c r="E13" s="163">
        <v>72.319999999999993</v>
      </c>
      <c r="F13" s="81"/>
      <c r="G13" s="154">
        <f t="shared" si="22"/>
        <v>61.840319999999991</v>
      </c>
      <c r="H13" s="154">
        <f t="shared" si="22"/>
        <v>85.626879999999986</v>
      </c>
      <c r="J13" s="156">
        <f t="shared" si="23"/>
        <v>9.6103199999999944</v>
      </c>
      <c r="K13" s="156">
        <f t="shared" si="23"/>
        <v>13.306879999999992</v>
      </c>
      <c r="M13" s="132">
        <f t="shared" si="41"/>
        <v>68.024000000000015</v>
      </c>
      <c r="N13" s="132">
        <f t="shared" si="41"/>
        <v>94.192999999999998</v>
      </c>
      <c r="P13" s="132">
        <f t="shared" si="24"/>
        <v>15.794000000000018</v>
      </c>
      <c r="Q13" s="132">
        <f t="shared" si="24"/>
        <v>21.873000000000005</v>
      </c>
      <c r="S13" s="142">
        <f t="shared" si="25"/>
        <v>9.9934799819923328E-2</v>
      </c>
      <c r="T13" s="142">
        <f t="shared" si="25"/>
        <v>9.9968607988519517E-2</v>
      </c>
      <c r="V13" s="41">
        <f t="shared" si="26"/>
        <v>104.46</v>
      </c>
      <c r="W13" s="41">
        <f t="shared" si="26"/>
        <v>144.63999999999999</v>
      </c>
      <c r="Y13" s="41">
        <f t="shared" si="42"/>
        <v>125.35</v>
      </c>
      <c r="Z13" s="41">
        <f t="shared" si="43"/>
        <v>173.57</v>
      </c>
      <c r="AB13" s="183">
        <f t="shared" si="27"/>
        <v>125.3</v>
      </c>
      <c r="AC13" s="183">
        <f t="shared" si="28"/>
        <v>173.5</v>
      </c>
      <c r="AE13" s="40">
        <f t="shared" si="29"/>
        <v>104.41666666666667</v>
      </c>
      <c r="AF13" s="40">
        <f t="shared" si="30"/>
        <v>144.58333333333334</v>
      </c>
      <c r="AH13" s="40">
        <f t="shared" si="31"/>
        <v>4.9999999999997158E-2</v>
      </c>
      <c r="AI13" s="40">
        <f t="shared" si="32"/>
        <v>6.9999999999993179E-2</v>
      </c>
      <c r="AK13" s="128">
        <f t="shared" si="33"/>
        <v>6.18</v>
      </c>
      <c r="AL13" s="128">
        <f t="shared" si="33"/>
        <v>8.56</v>
      </c>
      <c r="AM13" s="40"/>
      <c r="AN13" s="40">
        <f t="shared" si="34"/>
        <v>42.569680000000005</v>
      </c>
      <c r="AO13" s="40">
        <f t="shared" si="35"/>
        <v>58.943120000000008</v>
      </c>
      <c r="AP13" s="40"/>
      <c r="AQ13" s="145">
        <f t="shared" si="36"/>
        <v>9.1999999999999957E-2</v>
      </c>
      <c r="AR13" s="145">
        <f t="shared" si="36"/>
        <v>9.1999999999999957E-2</v>
      </c>
      <c r="AS13" s="40"/>
      <c r="AT13" s="147">
        <f t="shared" si="37"/>
        <v>0.40752134788435773</v>
      </c>
      <c r="AU13" s="147">
        <f t="shared" si="37"/>
        <v>0.40751603982300894</v>
      </c>
      <c r="AV13" s="40"/>
      <c r="AW13" s="76">
        <f t="shared" si="38"/>
        <v>0.5</v>
      </c>
      <c r="AX13" s="76">
        <f t="shared" si="38"/>
        <v>0.5</v>
      </c>
      <c r="AY13" s="42"/>
      <c r="AZ13" s="42">
        <f t="shared" si="39"/>
        <v>52.18</v>
      </c>
      <c r="BA13" s="42">
        <f t="shared" si="39"/>
        <v>72.25</v>
      </c>
      <c r="BB13" s="42"/>
      <c r="BC13" s="76">
        <f t="shared" si="40"/>
        <v>0.4995213478843577</v>
      </c>
      <c r="BD13" s="76">
        <f t="shared" si="40"/>
        <v>0.49951603982300891</v>
      </c>
      <c r="BE13" s="42"/>
    </row>
    <row r="14" spans="1:57" x14ac:dyDescent="0.25">
      <c r="A14" t="s">
        <v>15</v>
      </c>
      <c r="D14" s="163">
        <v>54.43</v>
      </c>
      <c r="E14" s="163">
        <v>74.56</v>
      </c>
      <c r="F14" s="81"/>
      <c r="G14" s="154">
        <f t="shared" si="22"/>
        <v>64.445120000000003</v>
      </c>
      <c r="H14" s="154">
        <f t="shared" si="22"/>
        <v>88.279039999999995</v>
      </c>
      <c r="J14" s="156">
        <f t="shared" si="23"/>
        <v>10.015120000000003</v>
      </c>
      <c r="K14" s="156">
        <f t="shared" si="23"/>
        <v>13.719039999999993</v>
      </c>
      <c r="M14" s="132">
        <f t="shared" si="41"/>
        <v>70.89500000000001</v>
      </c>
      <c r="N14" s="132">
        <f t="shared" si="41"/>
        <v>97.108000000000004</v>
      </c>
      <c r="P14" s="132">
        <f t="shared" si="24"/>
        <v>16.465000000000011</v>
      </c>
      <c r="Q14" s="132">
        <f t="shared" si="24"/>
        <v>22.548000000000002</v>
      </c>
      <c r="S14" s="142">
        <f t="shared" si="25"/>
        <v>0.10008515772800175</v>
      </c>
      <c r="T14" s="142">
        <f t="shared" si="25"/>
        <v>0.10002374289525577</v>
      </c>
      <c r="V14" s="41">
        <f t="shared" si="26"/>
        <v>108.86</v>
      </c>
      <c r="W14" s="41">
        <f t="shared" si="26"/>
        <v>149.12</v>
      </c>
      <c r="Y14" s="41">
        <f t="shared" si="42"/>
        <v>130.63</v>
      </c>
      <c r="Z14" s="41">
        <f t="shared" si="43"/>
        <v>178.94</v>
      </c>
      <c r="AB14" s="183">
        <f t="shared" si="27"/>
        <v>130.6</v>
      </c>
      <c r="AC14" s="183">
        <f t="shared" si="28"/>
        <v>178.9</v>
      </c>
      <c r="AE14" s="40">
        <f t="shared" si="29"/>
        <v>108.83333333333333</v>
      </c>
      <c r="AF14" s="40">
        <f t="shared" si="30"/>
        <v>149.08333333333334</v>
      </c>
      <c r="AH14" s="40">
        <f t="shared" si="31"/>
        <v>3.0000000000001137E-2</v>
      </c>
      <c r="AI14" s="40">
        <f t="shared" si="32"/>
        <v>3.9999999999992042E-2</v>
      </c>
      <c r="AK14" s="128">
        <f t="shared" si="33"/>
        <v>6.45</v>
      </c>
      <c r="AL14" s="128">
        <f t="shared" si="33"/>
        <v>8.83</v>
      </c>
      <c r="AM14" s="40"/>
      <c r="AN14" s="40">
        <f t="shared" si="34"/>
        <v>44.384879999999995</v>
      </c>
      <c r="AO14" s="40">
        <f t="shared" si="35"/>
        <v>60.800960000000018</v>
      </c>
      <c r="AP14" s="40"/>
      <c r="AQ14" s="145">
        <f t="shared" si="36"/>
        <v>9.2000000000000026E-2</v>
      </c>
      <c r="AR14" s="145">
        <f t="shared" si="36"/>
        <v>9.1999999999999943E-2</v>
      </c>
      <c r="AS14" s="40"/>
      <c r="AT14" s="147">
        <f t="shared" si="37"/>
        <v>0.40772441668197679</v>
      </c>
      <c r="AU14" s="147">
        <f t="shared" si="37"/>
        <v>0.40773175965665248</v>
      </c>
      <c r="AV14" s="40"/>
      <c r="AW14" s="76">
        <f t="shared" si="38"/>
        <v>0.5</v>
      </c>
      <c r="AX14" s="76">
        <f t="shared" si="38"/>
        <v>0.5</v>
      </c>
      <c r="AY14" s="42"/>
      <c r="AZ14" s="42">
        <f t="shared" si="39"/>
        <v>54.4</v>
      </c>
      <c r="BA14" s="42">
        <f t="shared" si="39"/>
        <v>74.52000000000001</v>
      </c>
      <c r="BB14" s="42"/>
      <c r="BC14" s="76">
        <f t="shared" si="40"/>
        <v>0.49972441668197681</v>
      </c>
      <c r="BD14" s="76">
        <f t="shared" si="40"/>
        <v>0.4997317596566524</v>
      </c>
      <c r="BE14" s="42"/>
    </row>
    <row r="15" spans="1:57" x14ac:dyDescent="0.25">
      <c r="A15"/>
      <c r="D15" s="151"/>
      <c r="E15" s="151"/>
      <c r="F15" s="41"/>
      <c r="G15" s="154"/>
      <c r="H15" s="154"/>
      <c r="J15" s="155"/>
      <c r="K15" s="155"/>
      <c r="M15" s="132"/>
      <c r="N15" s="132"/>
      <c r="P15" s="132"/>
      <c r="Q15" s="132"/>
      <c r="S15" s="141"/>
      <c r="T15" s="141"/>
      <c r="V15" s="40"/>
      <c r="W15" s="40"/>
      <c r="Y15" s="41"/>
      <c r="Z15" s="41"/>
      <c r="AK15" s="128"/>
      <c r="AL15" s="128"/>
      <c r="AM15" s="40"/>
      <c r="AN15" s="40"/>
      <c r="AO15" s="40"/>
      <c r="AP15" s="40"/>
      <c r="AQ15" s="146"/>
      <c r="AR15" s="146"/>
      <c r="AS15" s="40"/>
      <c r="AT15" s="147"/>
      <c r="AU15" s="147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9" t="s">
        <v>16</v>
      </c>
      <c r="B16" s="4"/>
      <c r="D16" s="150"/>
      <c r="E16" s="150"/>
      <c r="F16" s="41"/>
      <c r="G16" s="154"/>
      <c r="H16" s="154"/>
      <c r="J16" s="155"/>
      <c r="K16" s="155"/>
      <c r="M16" s="132"/>
      <c r="N16" s="132"/>
      <c r="P16" s="132"/>
      <c r="Q16" s="132"/>
      <c r="S16" s="141"/>
      <c r="T16" s="141"/>
      <c r="V16" s="40"/>
      <c r="W16" s="40"/>
      <c r="Y16" s="41"/>
      <c r="Z16" s="41"/>
      <c r="AK16" s="128"/>
      <c r="AL16" s="128"/>
      <c r="AM16" s="40"/>
      <c r="AN16" s="40"/>
      <c r="AO16" s="40"/>
      <c r="AP16" s="40"/>
      <c r="AQ16" s="146"/>
      <c r="AR16" s="146"/>
      <c r="AS16" s="40"/>
      <c r="AT16" s="147"/>
      <c r="AU16" s="147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</v>
      </c>
      <c r="D17" s="163">
        <v>70.16</v>
      </c>
      <c r="E17" s="163">
        <v>100.3</v>
      </c>
      <c r="F17" s="81"/>
      <c r="G17" s="154">
        <f t="shared" ref="G17:H20" si="44">D17*SUM(1+$G$1/$Y$1)</f>
        <v>83.069439999999986</v>
      </c>
      <c r="H17" s="154">
        <f t="shared" si="44"/>
        <v>118.75519999999999</v>
      </c>
      <c r="I17" s="83"/>
      <c r="J17" s="156">
        <f t="shared" ref="J17:K20" si="45">G17-D17</f>
        <v>12.909439999999989</v>
      </c>
      <c r="K17" s="156">
        <f t="shared" si="45"/>
        <v>18.455199999999991</v>
      </c>
      <c r="L17" s="83"/>
      <c r="M17" s="132">
        <f>ROUND(D17*(1+$G$1*2),2)*SUM(1+$M$1)</f>
        <v>91.376999999999995</v>
      </c>
      <c r="N17" s="132">
        <f>ROUND(E17*(1+$G$1*2),2)*SUM(1+$M$1)</f>
        <v>130.63600000000002</v>
      </c>
      <c r="P17" s="132">
        <f t="shared" ref="P17:Q20" si="46">M17-D17</f>
        <v>21.216999999999999</v>
      </c>
      <c r="Q17" s="132">
        <f t="shared" si="46"/>
        <v>30.336000000000027</v>
      </c>
      <c r="S17" s="142">
        <f t="shared" ref="S17:T20" si="47">AK17/G17</f>
        <v>0.10003678849887518</v>
      </c>
      <c r="T17" s="142">
        <f t="shared" si="47"/>
        <v>0.10003772466384632</v>
      </c>
      <c r="V17" s="41">
        <f t="shared" ref="V17:W20" si="48">SUM(D17/(1-$Y$1))</f>
        <v>140.32</v>
      </c>
      <c r="W17" s="41">
        <f t="shared" si="48"/>
        <v>200.6</v>
      </c>
      <c r="Y17" s="41">
        <f>ROUND(D17/(1-$Y$1)*1.2,2)</f>
        <v>168.38</v>
      </c>
      <c r="Z17" s="41">
        <f>ROUND(E17/(1-$Y$1)*1.2,2)</f>
        <v>240.72</v>
      </c>
      <c r="AB17" s="183">
        <f t="shared" ref="AB17:AB20" si="49">ROUNDDOWN(D17/(1-$Y$1)*1.2,1)</f>
        <v>168.3</v>
      </c>
      <c r="AC17" s="183">
        <f t="shared" ref="AC17:AC20" si="50">ROUNDDOWN(E17/(1-$Y$1)*1.2,1)</f>
        <v>240.7</v>
      </c>
      <c r="AE17" s="40">
        <f t="shared" ref="AE17:AE20" si="51">AB17/1.2</f>
        <v>140.25000000000003</v>
      </c>
      <c r="AF17" s="40">
        <f t="shared" ref="AF17:AF20" si="52">AC17/1.2</f>
        <v>200.58333333333334</v>
      </c>
      <c r="AH17" s="40">
        <f t="shared" ref="AH17:AH20" si="53">Y17-AB17</f>
        <v>7.9999999999984084E-2</v>
      </c>
      <c r="AI17" s="40">
        <f t="shared" ref="AI17:AI20" si="54">Z17-AC17</f>
        <v>2.0000000000010232E-2</v>
      </c>
      <c r="AK17" s="128">
        <f t="shared" ref="AK17:AL20" si="55">ROUND(M17*(1-(1/(1+$AL$1))),2)</f>
        <v>8.31</v>
      </c>
      <c r="AL17" s="128">
        <f t="shared" si="55"/>
        <v>11.88</v>
      </c>
      <c r="AM17" s="40"/>
      <c r="AN17" s="40">
        <f t="shared" ref="AN17:AN20" si="56">SUM(V17-G17)-AH17</f>
        <v>57.170560000000023</v>
      </c>
      <c r="AO17" s="40">
        <f t="shared" ref="AO17:AO20" si="57">SUM(W17-H17)-AI17</f>
        <v>81.824799999999996</v>
      </c>
      <c r="AP17" s="40"/>
      <c r="AQ17" s="145">
        <f t="shared" ref="AQ17:AR20" si="58">(SUM(G17-D17)/D17*$Y$1)</f>
        <v>9.1999999999999929E-2</v>
      </c>
      <c r="AR17" s="145">
        <f t="shared" si="58"/>
        <v>9.1999999999999957E-2</v>
      </c>
      <c r="AS17" s="40"/>
      <c r="AT17" s="147">
        <f t="shared" ref="AT17:AU20" si="59">AN17/V17</f>
        <v>0.40742987457240609</v>
      </c>
      <c r="AU17" s="147">
        <f t="shared" si="59"/>
        <v>0.40790029910269193</v>
      </c>
      <c r="AV17" s="40"/>
      <c r="AW17" s="76">
        <f t="shared" ref="AW17:AX20" si="60">D17/V17</f>
        <v>0.5</v>
      </c>
      <c r="AX17" s="76">
        <f t="shared" si="60"/>
        <v>0.5</v>
      </c>
      <c r="AY17" s="42"/>
      <c r="AZ17" s="42">
        <f t="shared" ref="AZ17:BA20" si="61">J17+AN17</f>
        <v>70.080000000000013</v>
      </c>
      <c r="BA17" s="42">
        <f t="shared" si="61"/>
        <v>100.27999999999999</v>
      </c>
      <c r="BB17" s="42"/>
      <c r="BC17" s="76">
        <f t="shared" ref="BC17:BD20" si="62">AZ17/(D17/$Y$1)</f>
        <v>0.49942987457240606</v>
      </c>
      <c r="BD17" s="76">
        <f t="shared" si="62"/>
        <v>0.49990029910269185</v>
      </c>
      <c r="BE17" s="42"/>
    </row>
    <row r="18" spans="1:57" x14ac:dyDescent="0.25">
      <c r="A18" t="s">
        <v>132</v>
      </c>
      <c r="D18" s="163">
        <v>105.24</v>
      </c>
      <c r="E18" s="163">
        <v>150.44999999999999</v>
      </c>
      <c r="F18" s="81"/>
      <c r="G18" s="154">
        <f t="shared" si="44"/>
        <v>124.60415999999999</v>
      </c>
      <c r="H18" s="154">
        <f t="shared" si="44"/>
        <v>178.13279999999997</v>
      </c>
      <c r="I18" s="83"/>
      <c r="J18" s="156">
        <f t="shared" si="45"/>
        <v>19.364159999999998</v>
      </c>
      <c r="K18" s="156">
        <f t="shared" si="45"/>
        <v>27.682799999999986</v>
      </c>
      <c r="L18" s="83"/>
      <c r="M18" s="132">
        <f t="shared" ref="M18:N20" si="63">ROUND(D18*(1+$G$1*2),2)*SUM(1+$M$1)</f>
        <v>137.06</v>
      </c>
      <c r="N18" s="132">
        <f t="shared" si="63"/>
        <v>195.94300000000001</v>
      </c>
      <c r="P18" s="132">
        <f t="shared" si="46"/>
        <v>31.820000000000007</v>
      </c>
      <c r="Q18" s="132">
        <f t="shared" si="46"/>
        <v>45.493000000000023</v>
      </c>
      <c r="S18" s="142">
        <f t="shared" si="47"/>
        <v>9.999666142767627E-2</v>
      </c>
      <c r="T18" s="142">
        <f t="shared" si="47"/>
        <v>9.9981586771217879E-2</v>
      </c>
      <c r="V18" s="41">
        <f t="shared" si="48"/>
        <v>210.48</v>
      </c>
      <c r="W18" s="41">
        <f t="shared" si="48"/>
        <v>300.89999999999998</v>
      </c>
      <c r="Y18" s="41">
        <f t="shared" ref="Y18:Y20" si="64">ROUND(D18/(1-$Y$1)*1.2,2)</f>
        <v>252.58</v>
      </c>
      <c r="Z18" s="41">
        <f t="shared" ref="Z18:Z20" si="65">ROUND(E18/(1-$Y$1)*1.2,2)</f>
        <v>361.08</v>
      </c>
      <c r="AB18" s="183">
        <f t="shared" si="49"/>
        <v>252.5</v>
      </c>
      <c r="AC18" s="183">
        <f t="shared" si="50"/>
        <v>361</v>
      </c>
      <c r="AE18" s="40">
        <f t="shared" si="51"/>
        <v>210.41666666666669</v>
      </c>
      <c r="AF18" s="40">
        <f t="shared" si="52"/>
        <v>300.83333333333337</v>
      </c>
      <c r="AH18" s="40">
        <f t="shared" si="53"/>
        <v>8.0000000000012506E-2</v>
      </c>
      <c r="AI18" s="40">
        <f t="shared" si="54"/>
        <v>7.9999999999984084E-2</v>
      </c>
      <c r="AK18" s="128">
        <f t="shared" si="55"/>
        <v>12.46</v>
      </c>
      <c r="AL18" s="128">
        <f t="shared" si="55"/>
        <v>17.809999999999999</v>
      </c>
      <c r="AM18" s="40"/>
      <c r="AN18" s="40">
        <f t="shared" si="56"/>
        <v>85.795839999999984</v>
      </c>
      <c r="AO18" s="40">
        <f t="shared" si="57"/>
        <v>122.68720000000002</v>
      </c>
      <c r="AP18" s="40"/>
      <c r="AQ18" s="145">
        <f t="shared" si="58"/>
        <v>9.1999999999999998E-2</v>
      </c>
      <c r="AR18" s="145">
        <f t="shared" si="58"/>
        <v>9.1999999999999957E-2</v>
      </c>
      <c r="AS18" s="40"/>
      <c r="AT18" s="147">
        <f t="shared" si="59"/>
        <v>0.40761991638160389</v>
      </c>
      <c r="AU18" s="147">
        <f t="shared" si="59"/>
        <v>0.40773413094051186</v>
      </c>
      <c r="AV18" s="40"/>
      <c r="AW18" s="76">
        <f t="shared" si="60"/>
        <v>0.5</v>
      </c>
      <c r="AX18" s="76">
        <f t="shared" si="60"/>
        <v>0.5</v>
      </c>
      <c r="AY18" s="42"/>
      <c r="AZ18" s="42">
        <f t="shared" si="61"/>
        <v>105.15999999999998</v>
      </c>
      <c r="BA18" s="42">
        <f t="shared" si="61"/>
        <v>150.37</v>
      </c>
      <c r="BB18" s="42"/>
      <c r="BC18" s="76">
        <f t="shared" si="62"/>
        <v>0.49961991638160391</v>
      </c>
      <c r="BD18" s="76">
        <f t="shared" si="62"/>
        <v>0.49973413094051183</v>
      </c>
      <c r="BE18" s="42"/>
    </row>
    <row r="19" spans="1:57" x14ac:dyDescent="0.25">
      <c r="A19" t="s">
        <v>14</v>
      </c>
      <c r="D19" s="163">
        <v>112.44</v>
      </c>
      <c r="E19" s="163">
        <v>163.76</v>
      </c>
      <c r="F19" s="81"/>
      <c r="G19" s="154">
        <f t="shared" si="44"/>
        <v>133.12895999999998</v>
      </c>
      <c r="H19" s="154">
        <f t="shared" si="44"/>
        <v>193.89183999999997</v>
      </c>
      <c r="J19" s="156">
        <f t="shared" si="45"/>
        <v>20.68895999999998</v>
      </c>
      <c r="K19" s="156">
        <f t="shared" si="45"/>
        <v>30.131839999999983</v>
      </c>
      <c r="M19" s="132">
        <f t="shared" si="63"/>
        <v>146.44300000000001</v>
      </c>
      <c r="N19" s="132">
        <f t="shared" si="63"/>
        <v>213.279</v>
      </c>
      <c r="P19" s="132">
        <f t="shared" si="46"/>
        <v>34.003000000000014</v>
      </c>
      <c r="Q19" s="132">
        <f t="shared" si="46"/>
        <v>49.519000000000005</v>
      </c>
      <c r="S19" s="142">
        <f t="shared" si="47"/>
        <v>9.9978246656475062E-2</v>
      </c>
      <c r="T19" s="142">
        <f t="shared" si="47"/>
        <v>0.10000420853193205</v>
      </c>
      <c r="V19" s="41">
        <f t="shared" si="48"/>
        <v>224.88</v>
      </c>
      <c r="W19" s="41">
        <f t="shared" si="48"/>
        <v>327.52</v>
      </c>
      <c r="Y19" s="41">
        <f t="shared" si="64"/>
        <v>269.86</v>
      </c>
      <c r="Z19" s="41">
        <f t="shared" si="65"/>
        <v>393.02</v>
      </c>
      <c r="AB19" s="183">
        <f t="shared" si="49"/>
        <v>269.8</v>
      </c>
      <c r="AC19" s="183">
        <f t="shared" si="50"/>
        <v>393</v>
      </c>
      <c r="AE19" s="40">
        <f t="shared" si="51"/>
        <v>224.83333333333334</v>
      </c>
      <c r="AF19" s="40">
        <f t="shared" si="52"/>
        <v>327.5</v>
      </c>
      <c r="AH19" s="40">
        <f t="shared" si="53"/>
        <v>6.0000000000002274E-2</v>
      </c>
      <c r="AI19" s="40">
        <f t="shared" si="54"/>
        <v>1.999999999998181E-2</v>
      </c>
      <c r="AK19" s="128">
        <f t="shared" si="55"/>
        <v>13.31</v>
      </c>
      <c r="AL19" s="128">
        <f t="shared" si="55"/>
        <v>19.39</v>
      </c>
      <c r="AM19" s="40"/>
      <c r="AN19" s="40">
        <f t="shared" si="56"/>
        <v>91.691040000000015</v>
      </c>
      <c r="AO19" s="40">
        <f t="shared" si="57"/>
        <v>133.60816000000003</v>
      </c>
      <c r="AP19" s="40"/>
      <c r="AQ19" s="145">
        <f t="shared" si="58"/>
        <v>9.1999999999999915E-2</v>
      </c>
      <c r="AR19" s="145">
        <f t="shared" si="58"/>
        <v>9.1999999999999957E-2</v>
      </c>
      <c r="AS19" s="40"/>
      <c r="AT19" s="147">
        <f t="shared" si="59"/>
        <v>0.40773319103521888</v>
      </c>
      <c r="AU19" s="147">
        <f t="shared" si="59"/>
        <v>0.40793893502686868</v>
      </c>
      <c r="AV19" s="40"/>
      <c r="AW19" s="76">
        <f t="shared" si="60"/>
        <v>0.5</v>
      </c>
      <c r="AX19" s="76">
        <f t="shared" si="60"/>
        <v>0.5</v>
      </c>
      <c r="AY19" s="42"/>
      <c r="AZ19" s="42">
        <f t="shared" si="61"/>
        <v>112.38</v>
      </c>
      <c r="BA19" s="42">
        <f t="shared" si="61"/>
        <v>163.74</v>
      </c>
      <c r="BB19" s="42"/>
      <c r="BC19" s="76">
        <f t="shared" si="62"/>
        <v>0.49973319103521879</v>
      </c>
      <c r="BD19" s="76">
        <f t="shared" si="62"/>
        <v>0.49993893502686865</v>
      </c>
      <c r="BE19" s="42"/>
    </row>
    <row r="20" spans="1:57" x14ac:dyDescent="0.25">
      <c r="A20" t="s">
        <v>15</v>
      </c>
      <c r="D20" s="163">
        <v>122.05</v>
      </c>
      <c r="E20" s="163">
        <v>175.58</v>
      </c>
      <c r="F20" s="81"/>
      <c r="G20" s="154">
        <f t="shared" si="44"/>
        <v>144.50719999999998</v>
      </c>
      <c r="H20" s="154">
        <f t="shared" si="44"/>
        <v>207.88672</v>
      </c>
      <c r="J20" s="156">
        <f t="shared" si="45"/>
        <v>22.457199999999986</v>
      </c>
      <c r="K20" s="156">
        <f t="shared" si="45"/>
        <v>32.306719999999984</v>
      </c>
      <c r="M20" s="132">
        <f t="shared" si="63"/>
        <v>158.96100000000001</v>
      </c>
      <c r="N20" s="132">
        <f t="shared" si="63"/>
        <v>228.679</v>
      </c>
      <c r="P20" s="132">
        <f t="shared" si="46"/>
        <v>36.911000000000016</v>
      </c>
      <c r="Q20" s="132">
        <f t="shared" si="46"/>
        <v>53.09899999999999</v>
      </c>
      <c r="S20" s="142">
        <f t="shared" si="47"/>
        <v>9.9995017549298584E-2</v>
      </c>
      <c r="T20" s="142">
        <f t="shared" si="47"/>
        <v>0.10000638809443912</v>
      </c>
      <c r="V20" s="41">
        <f t="shared" si="48"/>
        <v>244.1</v>
      </c>
      <c r="W20" s="41">
        <f t="shared" si="48"/>
        <v>351.16</v>
      </c>
      <c r="Y20" s="41">
        <f t="shared" si="64"/>
        <v>292.92</v>
      </c>
      <c r="Z20" s="41">
        <f t="shared" si="65"/>
        <v>421.39</v>
      </c>
      <c r="AB20" s="183">
        <f t="shared" si="49"/>
        <v>292.89999999999998</v>
      </c>
      <c r="AC20" s="183">
        <f t="shared" si="50"/>
        <v>421.3</v>
      </c>
      <c r="AE20" s="40">
        <f t="shared" si="51"/>
        <v>244.08333333333331</v>
      </c>
      <c r="AF20" s="40">
        <f t="shared" si="52"/>
        <v>351.08333333333337</v>
      </c>
      <c r="AH20" s="40">
        <f t="shared" si="53"/>
        <v>2.0000000000038654E-2</v>
      </c>
      <c r="AI20" s="40">
        <f t="shared" si="54"/>
        <v>8.9999999999974989E-2</v>
      </c>
      <c r="AK20" s="128">
        <f t="shared" si="55"/>
        <v>14.45</v>
      </c>
      <c r="AL20" s="128">
        <f t="shared" si="55"/>
        <v>20.79</v>
      </c>
      <c r="AM20" s="40"/>
      <c r="AN20" s="40">
        <f t="shared" si="56"/>
        <v>99.572799999999972</v>
      </c>
      <c r="AO20" s="40">
        <f t="shared" si="57"/>
        <v>143.18328000000005</v>
      </c>
      <c r="AP20" s="40"/>
      <c r="AQ20" s="145">
        <f t="shared" si="58"/>
        <v>9.1999999999999943E-2</v>
      </c>
      <c r="AR20" s="145">
        <f t="shared" si="58"/>
        <v>9.1999999999999943E-2</v>
      </c>
      <c r="AS20" s="40"/>
      <c r="AT20" s="147">
        <f t="shared" si="59"/>
        <v>0.40791806636624323</v>
      </c>
      <c r="AU20" s="147">
        <f t="shared" si="59"/>
        <v>0.4077437065725027</v>
      </c>
      <c r="AV20" s="40"/>
      <c r="AW20" s="76">
        <f t="shared" si="60"/>
        <v>0.5</v>
      </c>
      <c r="AX20" s="76">
        <f t="shared" si="60"/>
        <v>0.5</v>
      </c>
      <c r="AY20" s="42"/>
      <c r="AZ20" s="42">
        <f t="shared" si="61"/>
        <v>122.02999999999996</v>
      </c>
      <c r="BA20" s="42">
        <f t="shared" si="61"/>
        <v>175.49000000000004</v>
      </c>
      <c r="BB20" s="42"/>
      <c r="BC20" s="76">
        <f t="shared" si="62"/>
        <v>0.4999180663662432</v>
      </c>
      <c r="BD20" s="76">
        <f t="shared" si="62"/>
        <v>0.49974370657250261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40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102</v>
      </c>
      <c r="B24" s="52" t="s">
        <v>41</v>
      </c>
      <c r="D24" s="55" t="s">
        <v>80</v>
      </c>
      <c r="E24" s="55"/>
      <c r="F24" s="55"/>
    </row>
    <row r="25" spans="1:57" x14ac:dyDescent="0.25">
      <c r="A25" s="100" t="s">
        <v>103</v>
      </c>
      <c r="B25" s="52" t="s">
        <v>41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42</v>
      </c>
      <c r="B26" s="52" t="s">
        <v>41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43</v>
      </c>
      <c r="B28" s="52" t="s">
        <v>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60" t="s">
        <v>135</v>
      </c>
      <c r="B30" s="275" t="s">
        <v>136</v>
      </c>
      <c r="C30" s="275"/>
      <c r="D30" s="275"/>
      <c r="E30" s="275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60" t="s">
        <v>45</v>
      </c>
      <c r="B31" s="275" t="s">
        <v>59</v>
      </c>
      <c r="C31" s="275"/>
      <c r="D31" s="275"/>
      <c r="E31" s="275"/>
      <c r="F31" s="275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63</v>
      </c>
      <c r="B33" s="101" t="s">
        <v>83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61</v>
      </c>
      <c r="B34" s="101" t="s">
        <v>84</v>
      </c>
      <c r="C34" s="52"/>
    </row>
    <row r="35" spans="1:57" x14ac:dyDescent="0.25">
      <c r="A35" s="100" t="s">
        <v>62</v>
      </c>
      <c r="B35" s="101" t="s">
        <v>85</v>
      </c>
      <c r="C35" s="52"/>
    </row>
    <row r="36" spans="1:57" s="96" customFormat="1" ht="45" customHeight="1" x14ac:dyDescent="0.25">
      <c r="D36" s="278" t="s">
        <v>64</v>
      </c>
      <c r="E36" s="278"/>
      <c r="F36" s="95"/>
      <c r="G36" s="279" t="s">
        <v>104</v>
      </c>
      <c r="H36" s="279"/>
      <c r="I36" s="18"/>
      <c r="J36" s="279" t="s">
        <v>122</v>
      </c>
      <c r="K36" s="279"/>
      <c r="L36" s="18"/>
      <c r="M36" s="248" t="s">
        <v>60</v>
      </c>
      <c r="N36" s="248"/>
      <c r="O36" s="18"/>
      <c r="P36" s="248" t="s">
        <v>123</v>
      </c>
      <c r="Q36" s="248"/>
      <c r="R36" s="18"/>
      <c r="S36" s="248" t="s">
        <v>105</v>
      </c>
      <c r="T36" s="248"/>
      <c r="U36" s="18"/>
      <c r="V36" s="243" t="s">
        <v>115</v>
      </c>
      <c r="W36" s="243"/>
      <c r="X36" s="52"/>
      <c r="Y36" s="240" t="s">
        <v>116</v>
      </c>
      <c r="Z36" s="240"/>
      <c r="AA36" s="1"/>
      <c r="AB36" s="244" t="s">
        <v>153</v>
      </c>
      <c r="AC36" s="244"/>
      <c r="AD36" s="1"/>
      <c r="AE36" s="240" t="s">
        <v>151</v>
      </c>
      <c r="AF36" s="240"/>
      <c r="AG36" s="1"/>
      <c r="AH36" s="240" t="s">
        <v>152</v>
      </c>
      <c r="AI36" s="240"/>
      <c r="AJ36" s="1"/>
      <c r="AK36" s="240" t="s">
        <v>66</v>
      </c>
      <c r="AL36" s="240"/>
      <c r="AM36" s="1"/>
      <c r="AN36" s="240" t="s">
        <v>127</v>
      </c>
      <c r="AO36" s="240"/>
      <c r="AP36" s="1"/>
      <c r="AQ36" s="241" t="s">
        <v>124</v>
      </c>
      <c r="AR36" s="241"/>
      <c r="AS36" s="1"/>
      <c r="AT36" s="240" t="s">
        <v>125</v>
      </c>
      <c r="AU36" s="240"/>
      <c r="AV36" s="1"/>
      <c r="AW36" s="242" t="s">
        <v>126</v>
      </c>
      <c r="AX36" s="242"/>
      <c r="AY36" s="1"/>
      <c r="AZ36" s="242" t="s">
        <v>128</v>
      </c>
      <c r="BA36" s="242"/>
      <c r="BB36" s="1"/>
      <c r="BC36" s="242" t="s">
        <v>106</v>
      </c>
      <c r="BD36" s="242"/>
      <c r="BE36" s="1"/>
    </row>
    <row r="37" spans="1:57" s="96" customFormat="1" ht="45" customHeight="1" x14ac:dyDescent="0.25">
      <c r="D37" s="137" t="s">
        <v>12</v>
      </c>
      <c r="E37" s="148" t="s">
        <v>10</v>
      </c>
      <c r="F37" s="35"/>
      <c r="G37" s="152" t="s">
        <v>12</v>
      </c>
      <c r="H37" s="153" t="s">
        <v>10</v>
      </c>
      <c r="I37" s="52"/>
      <c r="J37" s="152" t="s">
        <v>12</v>
      </c>
      <c r="K37" s="153" t="s">
        <v>10</v>
      </c>
      <c r="L37" s="52"/>
      <c r="M37" s="130" t="s">
        <v>12</v>
      </c>
      <c r="N37" s="131" t="s">
        <v>10</v>
      </c>
      <c r="O37" s="52"/>
      <c r="P37" s="130" t="s">
        <v>12</v>
      </c>
      <c r="Q37" s="131" t="s">
        <v>10</v>
      </c>
      <c r="R37" s="52"/>
      <c r="S37" s="130" t="s">
        <v>12</v>
      </c>
      <c r="T37" s="131" t="s">
        <v>10</v>
      </c>
      <c r="U37" s="52"/>
      <c r="V37" s="96" t="s">
        <v>12</v>
      </c>
      <c r="W37" s="95" t="s">
        <v>10</v>
      </c>
      <c r="X37" s="52"/>
      <c r="Y37" s="96" t="s">
        <v>12</v>
      </c>
      <c r="Z37" s="95" t="s">
        <v>10</v>
      </c>
      <c r="AA37" s="52"/>
      <c r="AB37" s="96" t="s">
        <v>12</v>
      </c>
      <c r="AC37" s="95" t="s">
        <v>10</v>
      </c>
      <c r="AD37" s="52"/>
      <c r="AE37" s="96" t="s">
        <v>12</v>
      </c>
      <c r="AF37" s="95" t="s">
        <v>10</v>
      </c>
      <c r="AG37" s="34"/>
      <c r="AH37" s="96" t="s">
        <v>12</v>
      </c>
      <c r="AI37" s="95" t="s">
        <v>10</v>
      </c>
      <c r="AJ37" s="52"/>
      <c r="AK37" s="126" t="s">
        <v>12</v>
      </c>
      <c r="AL37" s="127" t="s">
        <v>10</v>
      </c>
      <c r="AM37" s="52"/>
      <c r="AN37" s="96" t="s">
        <v>12</v>
      </c>
      <c r="AO37" s="95" t="s">
        <v>10</v>
      </c>
      <c r="AP37" s="52"/>
      <c r="AQ37" s="135" t="s">
        <v>12</v>
      </c>
      <c r="AR37" s="143" t="s">
        <v>10</v>
      </c>
      <c r="AS37" s="52"/>
      <c r="AT37" s="136" t="s">
        <v>12</v>
      </c>
      <c r="AU37" s="127" t="s">
        <v>10</v>
      </c>
      <c r="AV37" s="52"/>
      <c r="AW37" s="96" t="s">
        <v>12</v>
      </c>
      <c r="AX37" s="95" t="s">
        <v>10</v>
      </c>
      <c r="AY37" s="52"/>
      <c r="AZ37" s="96" t="s">
        <v>12</v>
      </c>
      <c r="BA37" s="95" t="s">
        <v>10</v>
      </c>
      <c r="BB37" s="52"/>
      <c r="BC37" s="140" t="s">
        <v>12</v>
      </c>
      <c r="BD37" s="95" t="s">
        <v>10</v>
      </c>
      <c r="BE37" s="1"/>
    </row>
    <row r="38" spans="1:57" x14ac:dyDescent="0.25">
      <c r="A38" s="1" t="s">
        <v>30</v>
      </c>
      <c r="B38" s="45"/>
      <c r="D38" s="163">
        <v>2.04</v>
      </c>
      <c r="E38" s="163">
        <v>4.08</v>
      </c>
      <c r="F38" s="81"/>
      <c r="G38" s="154">
        <f>D38*SUM(1+$G$1/$Y$1)</f>
        <v>2.4153599999999997</v>
      </c>
      <c r="H38" s="154">
        <f>E38*SUM(1+$G$1/$Y$1)</f>
        <v>4.8307199999999995</v>
      </c>
      <c r="J38" s="156">
        <f t="shared" ref="J38:K38" si="66">G38-D38</f>
        <v>0.37535999999999969</v>
      </c>
      <c r="K38" s="156">
        <f t="shared" si="66"/>
        <v>0.75071999999999939</v>
      </c>
      <c r="L38" s="41"/>
      <c r="M38" s="162">
        <f t="shared" ref="M38:N38" si="67">ROUND(D38*(1+$G$1*2),2)*SUM(1+$M$1)</f>
        <v>2.6619999999999999</v>
      </c>
      <c r="N38" s="162">
        <f t="shared" si="67"/>
        <v>5.3130000000000006</v>
      </c>
      <c r="P38" s="132">
        <f t="shared" ref="P38:Q40" si="68">M38-D38</f>
        <v>0.62199999999999989</v>
      </c>
      <c r="Q38" s="132">
        <f t="shared" si="68"/>
        <v>1.2330000000000005</v>
      </c>
      <c r="S38" s="142">
        <f>AK38/G38</f>
        <v>9.9364069952305248E-2</v>
      </c>
      <c r="T38" s="142">
        <f>AL38/H38</f>
        <v>9.9364069952305248E-2</v>
      </c>
      <c r="V38" s="41">
        <f>SUM(D38/(1-$Y$1))</f>
        <v>4.08</v>
      </c>
      <c r="W38" s="41">
        <f>SUM(E38/(1-$Y$1))</f>
        <v>8.16</v>
      </c>
      <c r="Y38" s="41">
        <f t="shared" ref="Y38" si="69">ROUND(D38/(1-$Y$1)*1.2,2)</f>
        <v>4.9000000000000004</v>
      </c>
      <c r="Z38" s="41">
        <f t="shared" ref="Z38" si="70">ROUND(E38/(1-$Y$1)*1.2,2)</f>
        <v>9.7899999999999991</v>
      </c>
      <c r="AB38" s="183">
        <f t="shared" ref="AB38:AB40" si="71">ROUNDDOWN(D38/(1-$Y$1)*1.2,1)</f>
        <v>4.8</v>
      </c>
      <c r="AC38" s="183">
        <f t="shared" ref="AC38:AC40" si="72">ROUNDDOWN(E38/(1-$Y$1)*1.2,1)</f>
        <v>9.6999999999999993</v>
      </c>
      <c r="AE38" s="40">
        <f t="shared" ref="AE38:AE40" si="73">AB38/1.2</f>
        <v>4</v>
      </c>
      <c r="AF38" s="40">
        <f t="shared" ref="AF38:AF40" si="74">AC38/1.2</f>
        <v>8.0833333333333339</v>
      </c>
      <c r="AH38" s="40">
        <f t="shared" ref="AH38:AH40" si="75">Y38-AB38</f>
        <v>0.10000000000000053</v>
      </c>
      <c r="AI38" s="40">
        <f t="shared" ref="AI38:AI40" si="76">Z38-AC38</f>
        <v>8.9999999999999858E-2</v>
      </c>
      <c r="AK38" s="128">
        <f>ROUND(M38*(1-(1/(1+$AL$1))),2)</f>
        <v>0.24</v>
      </c>
      <c r="AL38" s="128">
        <f>ROUND(N38*(1-(1/(1+$AL$1))),2)</f>
        <v>0.48</v>
      </c>
      <c r="AM38" s="40"/>
      <c r="AN38" s="40">
        <f t="shared" ref="AN38:AN40" si="77">SUM(V38-G38)-AH38</f>
        <v>1.5646399999999998</v>
      </c>
      <c r="AO38" s="40">
        <f t="shared" ref="AO38:AO40" si="78">SUM(W38-H38)-AI38</f>
        <v>3.2392800000000008</v>
      </c>
      <c r="AP38" s="40"/>
      <c r="AQ38" s="145">
        <f>(SUM(G38-D38)/D38*$Y$1)</f>
        <v>9.1999999999999929E-2</v>
      </c>
      <c r="AR38" s="145">
        <f>(SUM(H38-E38)/E38*$Y$1)</f>
        <v>9.1999999999999929E-2</v>
      </c>
      <c r="AS38" s="40"/>
      <c r="AT38" s="147">
        <f>AN38/V38</f>
        <v>0.38349019607843132</v>
      </c>
      <c r="AU38" s="147">
        <f>AO38/W38</f>
        <v>0.39697058823529419</v>
      </c>
      <c r="AV38" s="40"/>
      <c r="AW38" s="76">
        <f>D38/V38</f>
        <v>0.5</v>
      </c>
      <c r="AX38" s="76">
        <f>E38/W38</f>
        <v>0.5</v>
      </c>
      <c r="AY38" s="42"/>
      <c r="AZ38" s="42">
        <f>J38+AN38</f>
        <v>1.9399999999999995</v>
      </c>
      <c r="BA38" s="42">
        <f>K38+AO38</f>
        <v>3.99</v>
      </c>
      <c r="BB38" s="42"/>
      <c r="BC38" s="76">
        <f>AZ38/(D38/$Y$1)</f>
        <v>0.47549019607843124</v>
      </c>
      <c r="BD38" s="76">
        <f>BA38/(E38/$Y$1)</f>
        <v>0.48897058823529416</v>
      </c>
      <c r="BE38" s="42"/>
    </row>
    <row r="39" spans="1:57" x14ac:dyDescent="0.25">
      <c r="B39" s="45"/>
      <c r="D39" s="150"/>
      <c r="E39" s="150"/>
      <c r="F39" s="81"/>
      <c r="G39" s="154"/>
      <c r="H39" s="154"/>
      <c r="J39" s="156"/>
      <c r="K39" s="156"/>
      <c r="L39" s="41"/>
      <c r="M39" s="162"/>
      <c r="N39" s="162"/>
      <c r="P39" s="132"/>
      <c r="Q39" s="132"/>
      <c r="S39" s="142"/>
      <c r="T39" s="142"/>
      <c r="V39" s="41"/>
      <c r="W39" s="41"/>
      <c r="Y39" s="41"/>
      <c r="Z39" s="41"/>
      <c r="AB39" s="183"/>
      <c r="AC39" s="183"/>
      <c r="AE39" s="40"/>
      <c r="AF39" s="40"/>
      <c r="AH39" s="40"/>
      <c r="AI39" s="40"/>
      <c r="AK39" s="128"/>
      <c r="AL39" s="128"/>
      <c r="AM39" s="40"/>
      <c r="AN39" s="40"/>
      <c r="AO39" s="40"/>
      <c r="AP39" s="40"/>
      <c r="AQ39" s="145"/>
      <c r="AR39" s="145"/>
      <c r="AS39" s="40"/>
      <c r="AT39" s="147"/>
      <c r="AU39" s="147"/>
      <c r="AV39" s="40"/>
      <c r="AW39" s="76"/>
      <c r="AX39" s="76"/>
      <c r="AY39" s="42"/>
      <c r="AZ39" s="42"/>
      <c r="BA39" s="42"/>
      <c r="BB39" s="42"/>
      <c r="BC39" s="76"/>
      <c r="BD39" s="76"/>
      <c r="BE39" s="42"/>
    </row>
    <row r="40" spans="1:57" ht="39.950000000000003" customHeight="1" x14ac:dyDescent="0.25">
      <c r="A40" s="277" t="s">
        <v>131</v>
      </c>
      <c r="B40" s="277"/>
      <c r="C40" s="277"/>
      <c r="D40" s="163">
        <v>16.97</v>
      </c>
      <c r="E40" s="163">
        <v>16.97</v>
      </c>
      <c r="F40" s="81"/>
      <c r="G40" s="154">
        <f>D40*SUM(1+$G$1/$Y$1)</f>
        <v>20.092479999999998</v>
      </c>
      <c r="H40" s="154">
        <f>E40*SUM(1+$G$1/$Y$1)</f>
        <v>20.092479999999998</v>
      </c>
      <c r="J40" s="156">
        <f t="shared" ref="J40:K40" si="79">G40-D40</f>
        <v>3.1224799999999995</v>
      </c>
      <c r="K40" s="156">
        <f t="shared" si="79"/>
        <v>3.1224799999999995</v>
      </c>
      <c r="L40" s="41"/>
      <c r="M40" s="162">
        <f t="shared" ref="M40:N40" si="80">ROUND(D40*(1+$G$1*2),2)*SUM(1+$M$1)</f>
        <v>22.099</v>
      </c>
      <c r="N40" s="162">
        <f t="shared" si="80"/>
        <v>22.099</v>
      </c>
      <c r="P40" s="132">
        <f t="shared" si="68"/>
        <v>5.1290000000000013</v>
      </c>
      <c r="Q40" s="132">
        <f t="shared" si="68"/>
        <v>5.1290000000000013</v>
      </c>
      <c r="S40" s="142">
        <f>AK40/G40</f>
        <v>0.10003742693783943</v>
      </c>
      <c r="T40" s="142">
        <f>AL40/H40</f>
        <v>0.10003742693783943</v>
      </c>
      <c r="V40" s="41">
        <f>SUM(D40/(1-$Y$1))</f>
        <v>33.94</v>
      </c>
      <c r="W40" s="41">
        <f>SUM(E40/(1-$Y$1))</f>
        <v>33.94</v>
      </c>
      <c r="Y40" s="41">
        <f t="shared" ref="Y40" si="81">ROUND(D40/(1-$Y$1)*1.2,2)</f>
        <v>40.729999999999997</v>
      </c>
      <c r="Z40" s="41">
        <f t="shared" ref="Z40" si="82">ROUND(E40/(1-$Y$1)*1.2,2)</f>
        <v>40.729999999999997</v>
      </c>
      <c r="AB40" s="183">
        <f t="shared" si="71"/>
        <v>40.700000000000003</v>
      </c>
      <c r="AC40" s="183">
        <f t="shared" si="72"/>
        <v>40.700000000000003</v>
      </c>
      <c r="AE40" s="40">
        <f t="shared" si="73"/>
        <v>33.916666666666671</v>
      </c>
      <c r="AF40" s="40">
        <f t="shared" si="74"/>
        <v>33.916666666666671</v>
      </c>
      <c r="AH40" s="40">
        <f t="shared" si="75"/>
        <v>2.9999999999994031E-2</v>
      </c>
      <c r="AI40" s="40">
        <f t="shared" si="76"/>
        <v>2.9999999999994031E-2</v>
      </c>
      <c r="AK40" s="128">
        <f t="shared" ref="AK40" si="83">ROUND(M40*(1-(1/(1+$AL$1))),2)</f>
        <v>2.0099999999999998</v>
      </c>
      <c r="AL40" s="128">
        <f>ROUND(N40*(1-(1/(1+$AL$1))),2)</f>
        <v>2.0099999999999998</v>
      </c>
      <c r="AM40" s="40"/>
      <c r="AN40" s="40">
        <f t="shared" si="77"/>
        <v>13.817520000000005</v>
      </c>
      <c r="AO40" s="40">
        <f t="shared" si="78"/>
        <v>13.817520000000005</v>
      </c>
      <c r="AP40" s="40"/>
      <c r="AQ40" s="145">
        <f>(SUM(G40-D40)/D40*$Y$1)</f>
        <v>9.1999999999999985E-2</v>
      </c>
      <c r="AR40" s="145">
        <f>(SUM(H40-E40)/E40*$Y$1)</f>
        <v>9.1999999999999985E-2</v>
      </c>
      <c r="AS40" s="40"/>
      <c r="AT40" s="147">
        <f>AN40/V40</f>
        <v>0.40711608721272852</v>
      </c>
      <c r="AU40" s="147">
        <f>AO40/W40</f>
        <v>0.40711608721272852</v>
      </c>
      <c r="AV40" s="40"/>
      <c r="AW40" s="76">
        <f>D40/V40</f>
        <v>0.5</v>
      </c>
      <c r="AX40" s="76">
        <f>E40/W40</f>
        <v>0.5</v>
      </c>
      <c r="AY40" s="42"/>
      <c r="AZ40" s="42">
        <f>J40+AN40</f>
        <v>16.940000000000005</v>
      </c>
      <c r="BA40" s="42">
        <f>K40+AO40</f>
        <v>16.940000000000005</v>
      </c>
      <c r="BB40" s="42"/>
      <c r="BC40" s="76">
        <f>AZ40/(D40/$Y$1)</f>
        <v>0.49911608721272854</v>
      </c>
      <c r="BD40" s="76">
        <f>BA40/(E40/$Y$1)</f>
        <v>0.49911608721272854</v>
      </c>
      <c r="BE40" s="42"/>
    </row>
    <row r="41" spans="1:57" x14ac:dyDescent="0.25">
      <c r="A41" s="52"/>
      <c r="B41" s="52"/>
      <c r="C41" s="98"/>
      <c r="D41" s="52"/>
      <c r="E41" s="52"/>
      <c r="F41" s="40"/>
    </row>
    <row r="42" spans="1:57" x14ac:dyDescent="0.25">
      <c r="A42" s="45" t="s">
        <v>49</v>
      </c>
      <c r="B42" s="45" t="s">
        <v>50</v>
      </c>
      <c r="C42" s="45" t="s">
        <v>54</v>
      </c>
    </row>
    <row r="43" spans="1:57" s="119" customFormat="1" ht="30" customHeight="1" x14ac:dyDescent="0.25">
      <c r="A43" s="117"/>
      <c r="B43" s="118" t="s">
        <v>51</v>
      </c>
      <c r="C43" s="254" t="s">
        <v>113</v>
      </c>
      <c r="D43" s="254"/>
      <c r="E43" s="254"/>
      <c r="F43" s="254"/>
      <c r="G43" s="254"/>
      <c r="H43" s="254"/>
      <c r="I43" s="254"/>
      <c r="J43" s="254"/>
      <c r="K43" s="254"/>
      <c r="L43" s="254"/>
      <c r="M43" s="254"/>
    </row>
    <row r="44" spans="1:57" s="119" customFormat="1" ht="30" customHeight="1" x14ac:dyDescent="0.25">
      <c r="A44" s="117"/>
      <c r="B44" s="118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57" x14ac:dyDescent="0.25">
      <c r="B45" s="45" t="s">
        <v>52</v>
      </c>
      <c r="C45" s="45" t="s">
        <v>111</v>
      </c>
      <c r="G45" s="40"/>
    </row>
    <row r="46" spans="1:57" x14ac:dyDescent="0.25">
      <c r="B46" s="45" t="s">
        <v>53</v>
      </c>
      <c r="C46" s="45" t="s">
        <v>112</v>
      </c>
      <c r="G46" s="40"/>
    </row>
    <row r="47" spans="1:57" x14ac:dyDescent="0.25">
      <c r="A47" s="52"/>
      <c r="B47" s="52"/>
      <c r="C47" s="98"/>
      <c r="D47" s="52"/>
      <c r="E47" s="52"/>
      <c r="F47" s="40"/>
    </row>
    <row r="48" spans="1:57" x14ac:dyDescent="0.25">
      <c r="A48" s="46" t="s">
        <v>32</v>
      </c>
      <c r="B48" s="1" t="s">
        <v>33</v>
      </c>
      <c r="C48" s="46" t="s">
        <v>34</v>
      </c>
      <c r="D48" s="25"/>
      <c r="F48" s="47"/>
    </row>
    <row r="49" spans="1:12" x14ac:dyDescent="0.25">
      <c r="A49" s="25"/>
      <c r="B49" s="1" t="s">
        <v>35</v>
      </c>
      <c r="C49" s="47" t="s">
        <v>119</v>
      </c>
      <c r="D49" s="25"/>
      <c r="F49" s="47"/>
    </row>
    <row r="50" spans="1:12" x14ac:dyDescent="0.25">
      <c r="A50" s="25"/>
      <c r="B50" s="1" t="s">
        <v>36</v>
      </c>
      <c r="C50" s="47" t="s">
        <v>120</v>
      </c>
      <c r="D50" s="25"/>
      <c r="F50" s="47"/>
    </row>
    <row r="51" spans="1:12" x14ac:dyDescent="0.25">
      <c r="A51" s="25"/>
      <c r="B51" s="1" t="s">
        <v>37</v>
      </c>
      <c r="C51" s="47" t="s">
        <v>121</v>
      </c>
      <c r="D51" s="25"/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1" t="s">
        <v>38</v>
      </c>
      <c r="C53" s="1" t="s">
        <v>39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99"/>
      <c r="F54" s="99"/>
      <c r="G54" s="99"/>
      <c r="H54" s="99"/>
      <c r="I54" s="99"/>
      <c r="J54" s="99"/>
      <c r="K54" s="99"/>
      <c r="L54" s="99"/>
    </row>
    <row r="55" spans="1:12" x14ac:dyDescent="0.25">
      <c r="A55" s="52" t="s">
        <v>46</v>
      </c>
      <c r="B55" s="52"/>
      <c r="C55" s="52"/>
      <c r="D55" s="52"/>
      <c r="E55" s="52"/>
      <c r="F55" s="99"/>
      <c r="G55" s="99"/>
      <c r="H55" s="99"/>
      <c r="I55" s="99"/>
      <c r="J55" s="99"/>
      <c r="K55" s="99"/>
      <c r="L55" s="99"/>
    </row>
  </sheetData>
  <mergeCells count="40">
    <mergeCell ref="S2:T2"/>
    <mergeCell ref="D2:E2"/>
    <mergeCell ref="G2:H2"/>
    <mergeCell ref="J2:K2"/>
    <mergeCell ref="M2:N2"/>
    <mergeCell ref="P2:Q2"/>
    <mergeCell ref="BC2:BD2"/>
    <mergeCell ref="V2:W2"/>
    <mergeCell ref="Y2:Z2"/>
    <mergeCell ref="AK2:AL2"/>
    <mergeCell ref="AN2:AO2"/>
    <mergeCell ref="AQ2:AR2"/>
    <mergeCell ref="AT2:AU2"/>
    <mergeCell ref="AW2:AX2"/>
    <mergeCell ref="AZ2:BA2"/>
    <mergeCell ref="AB2:AC2"/>
    <mergeCell ref="AE2:AF2"/>
    <mergeCell ref="AH2:AI2"/>
    <mergeCell ref="B30:E30"/>
    <mergeCell ref="B31:F31"/>
    <mergeCell ref="D36:E36"/>
    <mergeCell ref="G36:H36"/>
    <mergeCell ref="J36:K36"/>
    <mergeCell ref="BC36:BD36"/>
    <mergeCell ref="A40:C40"/>
    <mergeCell ref="Y36:Z36"/>
    <mergeCell ref="AK36:AL36"/>
    <mergeCell ref="AN36:AO36"/>
    <mergeCell ref="M36:N36"/>
    <mergeCell ref="P36:Q36"/>
    <mergeCell ref="S36:T36"/>
    <mergeCell ref="V36:W36"/>
    <mergeCell ref="AB36:AC36"/>
    <mergeCell ref="AE36:AF36"/>
    <mergeCell ref="AH36:AI36"/>
    <mergeCell ref="C43:M44"/>
    <mergeCell ref="AQ36:AR36"/>
    <mergeCell ref="AT36:AU36"/>
    <mergeCell ref="AW36:AX36"/>
    <mergeCell ref="AZ36:BA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CF14-1E8E-41BD-8C49-D4C3BD493A7B}">
  <dimension ref="A1:E24"/>
  <sheetViews>
    <sheetView workbookViewId="0">
      <selection activeCell="B25" sqref="B25"/>
    </sheetView>
  </sheetViews>
  <sheetFormatPr defaultRowHeight="15" x14ac:dyDescent="0.25"/>
  <cols>
    <col min="1" max="1" width="10.7109375" customWidth="1"/>
    <col min="2" max="2" width="10.7109375" style="175" customWidth="1"/>
    <col min="3" max="5" width="10.7109375" customWidth="1"/>
  </cols>
  <sheetData>
    <row r="1" spans="1:5" x14ac:dyDescent="0.25">
      <c r="A1" s="174" t="s">
        <v>141</v>
      </c>
    </row>
    <row r="3" spans="1:5" x14ac:dyDescent="0.25">
      <c r="A3" s="176" t="s">
        <v>142</v>
      </c>
      <c r="B3" s="177"/>
      <c r="D3" s="176" t="s">
        <v>142</v>
      </c>
      <c r="E3" s="177"/>
    </row>
    <row r="4" spans="1:5" x14ac:dyDescent="0.25">
      <c r="A4" s="176" t="s">
        <v>143</v>
      </c>
      <c r="B4" s="177"/>
      <c r="D4" s="176" t="s">
        <v>144</v>
      </c>
      <c r="E4" s="177"/>
    </row>
    <row r="5" spans="1:5" x14ac:dyDescent="0.25">
      <c r="A5" s="176" t="s">
        <v>145</v>
      </c>
      <c r="B5" s="177" t="e">
        <f>'Single Trip (ST) Info'!#REF!</f>
        <v>#REF!</v>
      </c>
      <c r="D5" s="176" t="s">
        <v>145</v>
      </c>
      <c r="E5" s="177" t="e">
        <f>'Single Trip (ST) Info'!#REF!</f>
        <v>#REF!</v>
      </c>
    </row>
    <row r="6" spans="1:5" x14ac:dyDescent="0.25">
      <c r="A6" s="176" t="s">
        <v>146</v>
      </c>
      <c r="B6" s="177" t="e">
        <f>'Single Trip (ST) Info'!#REF!</f>
        <v>#REF!</v>
      </c>
      <c r="D6" s="176" t="s">
        <v>146</v>
      </c>
      <c r="E6" s="177" t="e">
        <f>'Single Trip (ST) Info'!#REF!</f>
        <v>#REF!</v>
      </c>
    </row>
    <row r="7" spans="1:5" x14ac:dyDescent="0.25">
      <c r="A7" s="176" t="s">
        <v>147</v>
      </c>
      <c r="B7" s="177" t="e">
        <f>'Single Trip (ST) Info'!#REF!</f>
        <v>#REF!</v>
      </c>
      <c r="D7" s="176" t="s">
        <v>147</v>
      </c>
      <c r="E7" s="177" t="e">
        <f>'Single Trip (ST) Info'!#REF!</f>
        <v>#REF!</v>
      </c>
    </row>
    <row r="9" spans="1:5" ht="35.1" customHeight="1" x14ac:dyDescent="0.25">
      <c r="A9" s="280" t="s">
        <v>148</v>
      </c>
      <c r="B9" s="280"/>
    </row>
    <row r="10" spans="1:5" x14ac:dyDescent="0.25">
      <c r="A10" s="176" t="s">
        <v>145</v>
      </c>
      <c r="B10" s="177" t="e">
        <f>'Single Trip (ST) Info'!#REF!</f>
        <v>#REF!</v>
      </c>
    </row>
    <row r="11" spans="1:5" x14ac:dyDescent="0.25">
      <c r="A11" s="176" t="s">
        <v>146</v>
      </c>
      <c r="B11" s="177">
        <f>'Single Trip (ST) Info'!D29</f>
        <v>18.29</v>
      </c>
    </row>
    <row r="12" spans="1:5" x14ac:dyDescent="0.25">
      <c r="A12" s="176" t="s">
        <v>147</v>
      </c>
      <c r="B12" s="177" t="e">
        <f>'Single Trip (ST) Info'!#REF!</f>
        <v>#REF!</v>
      </c>
    </row>
    <row r="15" spans="1:5" x14ac:dyDescent="0.25">
      <c r="A15" s="178" t="s">
        <v>149</v>
      </c>
      <c r="B15" s="179"/>
      <c r="D15" s="178" t="s">
        <v>149</v>
      </c>
      <c r="E15" s="179"/>
    </row>
    <row r="16" spans="1:5" x14ac:dyDescent="0.25">
      <c r="A16" s="178" t="s">
        <v>143</v>
      </c>
      <c r="B16" s="179"/>
      <c r="D16" s="178" t="s">
        <v>144</v>
      </c>
      <c r="E16" s="179"/>
    </row>
    <row r="17" spans="1:5" x14ac:dyDescent="0.25">
      <c r="A17" s="178" t="s">
        <v>145</v>
      </c>
      <c r="B17" s="179">
        <f>'AMT Standard'!D38</f>
        <v>2.04</v>
      </c>
      <c r="D17" s="178" t="s">
        <v>145</v>
      </c>
      <c r="E17" s="179">
        <f>'AMT Standard'!E38</f>
        <v>4.08</v>
      </c>
    </row>
    <row r="18" spans="1:5" x14ac:dyDescent="0.25">
      <c r="A18" s="178" t="s">
        <v>146</v>
      </c>
      <c r="B18" s="179">
        <f>'AMT Standard'!M38</f>
        <v>2.6619999999999999</v>
      </c>
      <c r="D18" s="178" t="s">
        <v>146</v>
      </c>
      <c r="E18" s="179">
        <f>'AMT Standard'!N38</f>
        <v>5.3130000000000006</v>
      </c>
    </row>
    <row r="19" spans="1:5" x14ac:dyDescent="0.25">
      <c r="A19" s="178" t="s">
        <v>147</v>
      </c>
      <c r="B19" s="179">
        <f>'AMT Standard'!Y38</f>
        <v>4.9000000000000004</v>
      </c>
      <c r="D19" s="178" t="s">
        <v>147</v>
      </c>
      <c r="E19" s="179">
        <f>'AMT Standard'!Z38</f>
        <v>9.7899999999999991</v>
      </c>
    </row>
    <row r="21" spans="1:5" ht="35.1" customHeight="1" x14ac:dyDescent="0.25">
      <c r="A21" s="281" t="s">
        <v>150</v>
      </c>
      <c r="B21" s="281"/>
    </row>
    <row r="22" spans="1:5" x14ac:dyDescent="0.25">
      <c r="A22" s="178" t="s">
        <v>145</v>
      </c>
      <c r="B22" s="179">
        <f>'AMT Standard'!D40</f>
        <v>16.97</v>
      </c>
    </row>
    <row r="23" spans="1:5" x14ac:dyDescent="0.25">
      <c r="A23" s="178" t="s">
        <v>146</v>
      </c>
      <c r="B23" s="179">
        <f>'AMT Standard'!M40</f>
        <v>22.099</v>
      </c>
    </row>
    <row r="24" spans="1:5" x14ac:dyDescent="0.25">
      <c r="A24" s="178" t="s">
        <v>147</v>
      </c>
      <c r="B24" s="179">
        <f>'AMT Standard'!Y40</f>
        <v>40.729999999999997</v>
      </c>
    </row>
  </sheetData>
  <mergeCells count="2">
    <mergeCell ref="A9:B9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F4E6-3C85-4577-A9A9-ABE7F50048D0}">
  <sheetPr>
    <tabColor theme="6" tint="0.39997558519241921"/>
  </sheetPr>
  <dimension ref="A1:BN4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A2" sqref="A2:C4"/>
    </sheetView>
  </sheetViews>
  <sheetFormatPr defaultColWidth="8.85546875" defaultRowHeight="15" x14ac:dyDescent="0.25"/>
  <cols>
    <col min="1" max="1" width="50.7109375" style="1" customWidth="1"/>
    <col min="2" max="2" width="25.140625" style="1" customWidth="1"/>
    <col min="3" max="3" width="7.7109375" style="1" customWidth="1"/>
    <col min="4" max="4" width="9.42578125" style="1" customWidth="1"/>
    <col min="5" max="5" width="12.140625" style="1" customWidth="1"/>
    <col min="6" max="6" width="7.7109375" style="1" customWidth="1"/>
    <col min="7" max="7" width="9.140625" style="1" customWidth="1"/>
    <col min="8" max="8" width="12.42578125" style="1" customWidth="1"/>
    <col min="9" max="9" width="10.7109375" style="1" customWidth="1"/>
    <col min="10" max="10" width="6.7109375" style="1" customWidth="1"/>
    <col min="11" max="11" width="13.28515625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13.1406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7.140625" style="1" bestFit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39" ht="14.85" customHeight="1" x14ac:dyDescent="0.25">
      <c r="A1" s="173" t="s">
        <v>166</v>
      </c>
    </row>
    <row r="2" spans="1:39" ht="15" customHeight="1" x14ac:dyDescent="0.25">
      <c r="A2" s="250" t="s">
        <v>156</v>
      </c>
      <c r="B2" s="251"/>
      <c r="C2" s="251"/>
      <c r="K2" s="186"/>
      <c r="L2" s="186"/>
    </row>
    <row r="3" spans="1:39" ht="15" customHeight="1" x14ac:dyDescent="0.25">
      <c r="A3" s="251"/>
      <c r="B3" s="251"/>
      <c r="C3" s="251"/>
      <c r="K3" s="186"/>
      <c r="L3" s="186"/>
    </row>
    <row r="4" spans="1:39" ht="15" customHeight="1" x14ac:dyDescent="0.25">
      <c r="A4" s="251"/>
      <c r="B4" s="251"/>
      <c r="C4" s="251"/>
      <c r="K4" s="186"/>
      <c r="L4" s="186"/>
    </row>
    <row r="5" spans="1:39" x14ac:dyDescent="0.25">
      <c r="A5" s="4" t="s">
        <v>17</v>
      </c>
      <c r="C5" s="40"/>
      <c r="D5" s="40"/>
      <c r="E5" s="40"/>
      <c r="F5" s="40"/>
      <c r="L5" s="40"/>
      <c r="M5" s="40"/>
      <c r="AK5" s="76"/>
      <c r="AL5" s="76"/>
      <c r="AM5" s="76"/>
    </row>
    <row r="6" spans="1:39" x14ac:dyDescent="0.25">
      <c r="C6" s="40"/>
      <c r="D6" s="40"/>
      <c r="E6" s="40"/>
      <c r="F6" s="40"/>
      <c r="M6" s="40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K6" s="76"/>
      <c r="AL6" s="76"/>
      <c r="AM6" s="76"/>
    </row>
    <row r="7" spans="1:39" x14ac:dyDescent="0.25">
      <c r="A7" s="32" t="s">
        <v>18</v>
      </c>
      <c r="B7" s="1" t="s">
        <v>19</v>
      </c>
      <c r="D7" s="40"/>
      <c r="E7" s="40"/>
      <c r="F7" s="40"/>
      <c r="G7" s="40"/>
      <c r="H7" s="40"/>
      <c r="I7" s="40"/>
      <c r="J7" s="40"/>
      <c r="K7" s="40"/>
      <c r="N7" s="40"/>
      <c r="O7" s="40"/>
      <c r="P7" s="40"/>
      <c r="Q7" s="40"/>
      <c r="R7" s="40"/>
      <c r="S7" s="40"/>
      <c r="T7" s="40"/>
      <c r="AK7" s="76"/>
      <c r="AL7" s="76"/>
      <c r="AM7" s="76"/>
    </row>
    <row r="8" spans="1:39" x14ac:dyDescent="0.25">
      <c r="A8" s="32" t="s">
        <v>20</v>
      </c>
      <c r="B8" s="1" t="s">
        <v>107</v>
      </c>
      <c r="D8" s="40"/>
      <c r="E8" s="40"/>
      <c r="F8" s="40"/>
      <c r="N8" s="40"/>
      <c r="O8" s="40"/>
      <c r="P8" s="40"/>
      <c r="Q8" s="40"/>
      <c r="R8" s="40"/>
      <c r="S8" s="40"/>
      <c r="T8" s="40"/>
      <c r="AK8" s="76"/>
      <c r="AL8" s="76"/>
      <c r="AM8" s="76"/>
    </row>
    <row r="9" spans="1:39" x14ac:dyDescent="0.25">
      <c r="A9" s="32" t="s">
        <v>21</v>
      </c>
      <c r="B9" s="1" t="s">
        <v>114</v>
      </c>
      <c r="D9" s="40"/>
      <c r="E9" s="40"/>
      <c r="F9" s="40"/>
      <c r="AK9" s="76"/>
      <c r="AL9" s="76"/>
      <c r="AM9" s="76"/>
    </row>
    <row r="10" spans="1:39" x14ac:dyDescent="0.25">
      <c r="A10" s="32" t="s">
        <v>22</v>
      </c>
      <c r="B10" s="1" t="s">
        <v>108</v>
      </c>
      <c r="D10" s="40"/>
      <c r="E10" s="40"/>
      <c r="F10" s="40"/>
      <c r="AK10" s="76"/>
      <c r="AL10" s="76"/>
      <c r="AM10" s="76"/>
    </row>
    <row r="11" spans="1:39" x14ac:dyDescent="0.25">
      <c r="A11" s="32" t="s">
        <v>23</v>
      </c>
      <c r="B11" s="1" t="s">
        <v>109</v>
      </c>
      <c r="D11" s="40"/>
      <c r="E11" s="40"/>
      <c r="F11" s="40"/>
      <c r="AK11" s="76"/>
      <c r="AL11" s="76"/>
      <c r="AM11" s="76"/>
    </row>
    <row r="12" spans="1:39" x14ac:dyDescent="0.25">
      <c r="A12" s="32" t="s">
        <v>154</v>
      </c>
      <c r="B12" s="1" t="s">
        <v>110</v>
      </c>
      <c r="D12" s="40"/>
      <c r="E12" s="40"/>
      <c r="F12" s="40"/>
      <c r="AK12" s="76"/>
      <c r="AL12" s="76"/>
      <c r="AM12" s="76"/>
    </row>
    <row r="13" spans="1:39" x14ac:dyDescent="0.25">
      <c r="A13" s="32"/>
      <c r="AK13" s="76"/>
      <c r="AL13" s="76"/>
      <c r="AM13" s="76"/>
    </row>
    <row r="14" spans="1:39" x14ac:dyDescent="0.25">
      <c r="A14" s="33" t="s">
        <v>24</v>
      </c>
      <c r="B14" s="1" t="s">
        <v>25</v>
      </c>
      <c r="G14" s="40"/>
      <c r="H14" s="40"/>
      <c r="I14" s="40"/>
      <c r="J14" s="40"/>
      <c r="K14" s="40"/>
      <c r="N14" s="40"/>
      <c r="O14" s="40"/>
      <c r="P14" s="40"/>
      <c r="Q14" s="40"/>
      <c r="R14" s="40"/>
      <c r="S14" s="40"/>
      <c r="T14" s="40"/>
      <c r="AK14" s="76"/>
      <c r="AL14" s="76"/>
      <c r="AM14" s="76"/>
    </row>
    <row r="15" spans="1:39" x14ac:dyDescent="0.25">
      <c r="A15" s="33" t="s">
        <v>26</v>
      </c>
      <c r="B15" s="52" t="s">
        <v>81</v>
      </c>
      <c r="AK15" s="76"/>
      <c r="AL15" s="76"/>
      <c r="AM15" s="76"/>
    </row>
    <row r="16" spans="1:39" x14ac:dyDescent="0.25">
      <c r="A16" s="25"/>
      <c r="AK16" s="76"/>
      <c r="AL16" s="76"/>
      <c r="AM16" s="76"/>
    </row>
    <row r="17" spans="1:66" x14ac:dyDescent="0.25">
      <c r="A17" s="191" t="s">
        <v>133</v>
      </c>
      <c r="B17" s="168" t="s">
        <v>134</v>
      </c>
      <c r="C17" s="168"/>
      <c r="D17" s="168"/>
      <c r="E17" s="168"/>
      <c r="F17" s="168"/>
      <c r="G17" s="168"/>
      <c r="H17" s="168"/>
      <c r="AK17" s="76"/>
      <c r="AL17" s="76"/>
      <c r="AM17" s="76"/>
    </row>
    <row r="18" spans="1:66" ht="47.25" customHeight="1" x14ac:dyDescent="0.25">
      <c r="A18" s="140" t="s">
        <v>27</v>
      </c>
      <c r="B18" s="245" t="s">
        <v>130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AK18" s="76"/>
      <c r="AL18" s="76"/>
      <c r="AM18" s="76"/>
    </row>
    <row r="19" spans="1:66" x14ac:dyDescent="0.25">
      <c r="A19" s="32"/>
    </row>
    <row r="20" spans="1:66" x14ac:dyDescent="0.25">
      <c r="A20" s="32" t="s">
        <v>29</v>
      </c>
      <c r="B20" s="1" t="s">
        <v>82</v>
      </c>
    </row>
    <row r="21" spans="1:66" x14ac:dyDescent="0.25">
      <c r="A21" s="32"/>
      <c r="B21" s="1" t="s">
        <v>28</v>
      </c>
    </row>
    <row r="22" spans="1:66" x14ac:dyDescent="0.25">
      <c r="A22" s="25"/>
      <c r="B22" s="1" t="s">
        <v>137</v>
      </c>
    </row>
    <row r="23" spans="1:66" x14ac:dyDescent="0.25">
      <c r="A23" s="25"/>
    </row>
    <row r="24" spans="1:66" s="80" customFormat="1" x14ac:dyDescent="0.25">
      <c r="A24" s="79" t="s">
        <v>55</v>
      </c>
      <c r="B24" s="80" t="s">
        <v>56</v>
      </c>
    </row>
    <row r="25" spans="1:66" x14ac:dyDescent="0.25">
      <c r="A25" s="25"/>
    </row>
    <row r="26" spans="1:66" x14ac:dyDescent="0.25">
      <c r="A26" s="25" t="s">
        <v>117</v>
      </c>
      <c r="B26" s="1" t="s">
        <v>118</v>
      </c>
    </row>
    <row r="27" spans="1:66" x14ac:dyDescent="0.25">
      <c r="A27" s="25"/>
    </row>
    <row r="28" spans="1:66" s="52" customFormat="1" x14ac:dyDescent="0.25">
      <c r="A28" s="140"/>
      <c r="B28" s="50"/>
      <c r="C28" s="39"/>
      <c r="D28" s="51"/>
      <c r="E28" s="51"/>
    </row>
    <row r="29" spans="1:66" s="52" customFormat="1" ht="114.6" customHeight="1" x14ac:dyDescent="0.25">
      <c r="A29" s="159" t="s">
        <v>161</v>
      </c>
      <c r="B29" s="224" t="s">
        <v>160</v>
      </c>
      <c r="C29" s="39"/>
      <c r="D29" s="196">
        <v>18.29</v>
      </c>
      <c r="E29" s="196">
        <v>18.29</v>
      </c>
      <c r="G29" s="195">
        <v>33.200000000000003</v>
      </c>
      <c r="H29" s="195">
        <v>33.200000000000003</v>
      </c>
    </row>
    <row r="30" spans="1:66" x14ac:dyDescent="0.25">
      <c r="A30" s="4"/>
      <c r="C30" s="39"/>
      <c r="D30" s="39"/>
      <c r="E30" s="39"/>
      <c r="F30" s="39"/>
      <c r="G30" s="39"/>
      <c r="H30" s="39"/>
      <c r="I30" s="39"/>
      <c r="J30" s="39"/>
      <c r="K30" s="39"/>
      <c r="L30" s="39"/>
      <c r="BN30" s="76"/>
    </row>
    <row r="31" spans="1:66" x14ac:dyDescent="0.25">
      <c r="A31" s="188" t="s">
        <v>49</v>
      </c>
      <c r="B31" s="225" t="s">
        <v>50</v>
      </c>
      <c r="C31" s="282" t="s">
        <v>165</v>
      </c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</row>
    <row r="32" spans="1:66" ht="29.25" customHeight="1" x14ac:dyDescent="0.25">
      <c r="A32" s="49"/>
      <c r="B32" s="252" t="s">
        <v>51</v>
      </c>
      <c r="C32" s="284" t="s">
        <v>164</v>
      </c>
      <c r="D32" s="284"/>
      <c r="E32" s="284"/>
      <c r="F32" s="284"/>
      <c r="G32" s="284"/>
      <c r="H32" s="284"/>
      <c r="I32" s="284"/>
      <c r="J32" s="284"/>
      <c r="K32" s="284"/>
      <c r="L32" s="284"/>
      <c r="M32" s="285"/>
      <c r="N32" s="283"/>
      <c r="O32" s="283"/>
      <c r="P32" s="283"/>
      <c r="Q32" s="283"/>
    </row>
    <row r="33" spans="1:17" ht="29.25" customHeight="1" x14ac:dyDescent="0.25">
      <c r="A33" s="49"/>
      <c r="B33" s="253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5"/>
      <c r="N33" s="283"/>
      <c r="O33" s="283"/>
      <c r="P33" s="283"/>
      <c r="Q33" s="283"/>
    </row>
    <row r="34" spans="1:17" x14ac:dyDescent="0.25">
      <c r="A34" s="25"/>
      <c r="B34" s="201" t="s">
        <v>52</v>
      </c>
      <c r="C34" s="282" t="s">
        <v>111</v>
      </c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</row>
    <row r="35" spans="1:17" x14ac:dyDescent="0.25">
      <c r="A35" s="25"/>
      <c r="B35" s="202" t="s">
        <v>53</v>
      </c>
      <c r="C35" s="282" t="s">
        <v>112</v>
      </c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</row>
    <row r="36" spans="1:17" x14ac:dyDescent="0.25">
      <c r="A36" s="25"/>
      <c r="B36" s="44"/>
      <c r="C36" s="45"/>
    </row>
    <row r="37" spans="1:17" x14ac:dyDescent="0.25">
      <c r="A37" s="32" t="s">
        <v>32</v>
      </c>
      <c r="B37" s="203" t="s">
        <v>33</v>
      </c>
      <c r="C37" s="46" t="s">
        <v>34</v>
      </c>
      <c r="L37" s="47"/>
    </row>
    <row r="38" spans="1:17" x14ac:dyDescent="0.25">
      <c r="A38" s="25"/>
      <c r="B38" s="203" t="s">
        <v>35</v>
      </c>
      <c r="C38" s="47" t="s">
        <v>119</v>
      </c>
      <c r="L38" s="47"/>
    </row>
    <row r="39" spans="1:17" x14ac:dyDescent="0.25">
      <c r="A39" s="25"/>
      <c r="B39" s="203" t="s">
        <v>36</v>
      </c>
      <c r="C39" s="47" t="s">
        <v>120</v>
      </c>
      <c r="L39" s="47"/>
    </row>
    <row r="40" spans="1:17" x14ac:dyDescent="0.25">
      <c r="A40" s="25"/>
      <c r="B40" s="226" t="s">
        <v>37</v>
      </c>
      <c r="C40" s="47" t="s">
        <v>121</v>
      </c>
      <c r="L40" s="47"/>
    </row>
    <row r="41" spans="1:17" x14ac:dyDescent="0.25">
      <c r="A41" s="25"/>
    </row>
    <row r="42" spans="1:17" x14ac:dyDescent="0.25">
      <c r="A42" s="189" t="s">
        <v>38</v>
      </c>
      <c r="B42" s="1" t="s">
        <v>39</v>
      </c>
    </row>
    <row r="44" spans="1:17" x14ac:dyDescent="0.25">
      <c r="A44" s="190" t="s">
        <v>46</v>
      </c>
      <c r="B44" s="4"/>
      <c r="C44" s="4"/>
      <c r="D44" s="4"/>
    </row>
    <row r="45" spans="1:17" x14ac:dyDescent="0.25">
      <c r="B45" s="47"/>
    </row>
    <row r="46" spans="1:17" x14ac:dyDescent="0.25">
      <c r="B46" s="47"/>
    </row>
    <row r="47" spans="1:17" x14ac:dyDescent="0.25">
      <c r="B47" s="47"/>
    </row>
  </sheetData>
  <mergeCells count="4">
    <mergeCell ref="A2:C4"/>
    <mergeCell ref="B32:B33"/>
    <mergeCell ref="B18:M18"/>
    <mergeCell ref="C32:L3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A7F6-50A9-460F-85FB-47766264ABAB}">
  <sheetPr>
    <tabColor rgb="FF92D050"/>
  </sheetPr>
  <dimension ref="A1:AI52"/>
  <sheetViews>
    <sheetView showGridLines="0" zoomScale="110" zoomScaleNormal="110" workbookViewId="0">
      <pane xSplit="2" ySplit="6" topLeftCell="D7" activePane="bottomRight" state="frozen"/>
      <selection pane="topRight" activeCell="C1" sqref="C1"/>
      <selection pane="bottomLeft" activeCell="A8" sqref="A8"/>
      <selection pane="bottomRight" activeCell="M2" sqref="M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3" width="1.5703125" style="1" customWidth="1"/>
    <col min="4" max="7" width="12.5703125" style="1" customWidth="1"/>
    <col min="8" max="8" width="1.5703125" style="1" customWidth="1"/>
    <col min="9" max="11" width="12.5703125" style="1" customWidth="1"/>
    <col min="12" max="12" width="12.42578125" style="1" bestFit="1" customWidth="1"/>
    <col min="13" max="13" width="5.28515625" customWidth="1"/>
    <col min="14" max="17" width="12.5703125" style="1" customWidth="1"/>
    <col min="18" max="18" width="1.5703125" style="1" customWidth="1"/>
    <col min="19" max="22" width="12.5703125" style="1" customWidth="1"/>
    <col min="23" max="23" width="5.42578125" customWidth="1"/>
    <col min="24" max="24" width="8.85546875" style="1" hidden="1" customWidth="1"/>
    <col min="25" max="25" width="6.42578125" style="1" hidden="1" customWidth="1"/>
    <col min="26" max="35" width="12.5703125" style="1" hidden="1" customWidth="1"/>
    <col min="36" max="16384" width="8.85546875" style="1"/>
  </cols>
  <sheetData>
    <row r="1" spans="1:35" ht="19.5" thickBot="1" x14ac:dyDescent="0.35">
      <c r="A1" s="32" t="s">
        <v>76</v>
      </c>
      <c r="B1" s="36"/>
      <c r="C1" s="3"/>
      <c r="D1" s="257" t="s">
        <v>167</v>
      </c>
      <c r="E1" s="258"/>
      <c r="F1" s="258"/>
      <c r="G1" s="258"/>
      <c r="H1" s="258"/>
      <c r="I1" s="258"/>
      <c r="J1" s="258"/>
      <c r="K1" s="258"/>
      <c r="L1" s="259"/>
      <c r="M1" s="84"/>
      <c r="N1" s="260" t="s">
        <v>168</v>
      </c>
      <c r="O1" s="261"/>
      <c r="P1" s="261"/>
      <c r="Q1" s="261"/>
      <c r="R1" s="261"/>
      <c r="S1" s="261"/>
      <c r="T1" s="261"/>
      <c r="U1" s="261"/>
      <c r="V1" s="262"/>
      <c r="W1" s="84"/>
    </row>
    <row r="2" spans="1:35" ht="15.75" thickBot="1" x14ac:dyDescent="0.3">
      <c r="A2" s="32" t="s">
        <v>77</v>
      </c>
      <c r="B2" s="36"/>
      <c r="Q2" s="82">
        <v>0.5</v>
      </c>
      <c r="Y2" s="269" t="s">
        <v>90</v>
      </c>
      <c r="Z2" s="269"/>
      <c r="AA2" s="269"/>
      <c r="AB2" s="269"/>
      <c r="AC2" s="269"/>
      <c r="AD2" s="269"/>
      <c r="AE2" s="269"/>
      <c r="AF2" s="269"/>
      <c r="AG2" s="269"/>
      <c r="AH2" s="269"/>
      <c r="AI2" s="269"/>
    </row>
    <row r="3" spans="1:35" s="4" customFormat="1" ht="15.75" thickBot="1" x14ac:dyDescent="0.3">
      <c r="A3" s="32" t="s">
        <v>78</v>
      </c>
      <c r="B3" s="34">
        <v>1</v>
      </c>
      <c r="D3" s="263" t="s">
        <v>0</v>
      </c>
      <c r="E3" s="264"/>
      <c r="F3" s="264"/>
      <c r="G3" s="265"/>
      <c r="I3" s="266" t="s">
        <v>1</v>
      </c>
      <c r="J3" s="267"/>
      <c r="K3" s="267"/>
      <c r="L3" s="268"/>
      <c r="M3" s="85"/>
      <c r="N3" s="263" t="s">
        <v>0</v>
      </c>
      <c r="O3" s="264"/>
      <c r="P3" s="264"/>
      <c r="Q3" s="265"/>
      <c r="S3" s="266" t="s">
        <v>1</v>
      </c>
      <c r="T3" s="267"/>
      <c r="U3" s="267"/>
      <c r="V3" s="268"/>
      <c r="W3" s="85"/>
      <c r="Z3" s="270" t="s">
        <v>99</v>
      </c>
      <c r="AA3" s="271"/>
      <c r="AB3" s="271"/>
      <c r="AC3" s="272"/>
      <c r="AD3" s="270" t="s">
        <v>100</v>
      </c>
      <c r="AE3" s="271"/>
      <c r="AF3" s="271"/>
      <c r="AG3" s="272"/>
    </row>
    <row r="4" spans="1:35" ht="1.5" customHeight="1" thickBot="1" x14ac:dyDescent="0.3">
      <c r="B4" s="32">
        <v>102</v>
      </c>
      <c r="D4" s="2"/>
      <c r="E4" s="2"/>
      <c r="F4" s="2"/>
      <c r="G4" s="2"/>
      <c r="I4" s="2"/>
      <c r="J4" s="2"/>
      <c r="K4" s="2"/>
      <c r="L4" s="2"/>
      <c r="M4" s="86"/>
      <c r="N4" s="2"/>
      <c r="O4" s="2"/>
      <c r="P4" s="2"/>
      <c r="Q4" s="2"/>
      <c r="S4" s="2"/>
      <c r="T4" s="2"/>
      <c r="U4" s="2"/>
      <c r="V4" s="2"/>
      <c r="W4" s="86"/>
      <c r="Z4" s="63"/>
      <c r="AC4" s="57"/>
      <c r="AD4" s="63"/>
      <c r="AG4" s="57"/>
    </row>
    <row r="5" spans="1:35" s="18" customFormat="1" ht="68.25" customHeight="1" thickBot="1" x14ac:dyDescent="0.3">
      <c r="A5" s="33" t="s">
        <v>79</v>
      </c>
      <c r="B5" s="35">
        <v>0</v>
      </c>
      <c r="D5" s="19" t="s">
        <v>2</v>
      </c>
      <c r="E5" s="20" t="s">
        <v>8</v>
      </c>
      <c r="F5" s="20" t="s">
        <v>67</v>
      </c>
      <c r="G5" s="21" t="s">
        <v>68</v>
      </c>
      <c r="H5" s="4"/>
      <c r="I5" s="22" t="s">
        <v>2</v>
      </c>
      <c r="J5" s="23" t="s">
        <v>8</v>
      </c>
      <c r="K5" s="23" t="s">
        <v>67</v>
      </c>
      <c r="L5" s="24" t="s">
        <v>68</v>
      </c>
      <c r="M5" s="87"/>
      <c r="N5" s="19" t="s">
        <v>2</v>
      </c>
      <c r="O5" s="20" t="s">
        <v>8</v>
      </c>
      <c r="P5" s="20" t="s">
        <v>67</v>
      </c>
      <c r="Q5" s="21" t="s">
        <v>68</v>
      </c>
      <c r="R5" s="4"/>
      <c r="S5" s="22" t="s">
        <v>2</v>
      </c>
      <c r="T5" s="23" t="s">
        <v>8</v>
      </c>
      <c r="U5" s="23" t="s">
        <v>67</v>
      </c>
      <c r="V5" s="24" t="s">
        <v>68</v>
      </c>
      <c r="W5" s="87"/>
      <c r="Y5" s="66" t="s">
        <v>86</v>
      </c>
      <c r="Z5" s="61" t="s">
        <v>93</v>
      </c>
      <c r="AA5" s="62" t="s">
        <v>87</v>
      </c>
      <c r="AB5" s="62" t="s">
        <v>91</v>
      </c>
      <c r="AC5" s="60" t="s">
        <v>92</v>
      </c>
      <c r="AD5" s="61" t="s">
        <v>94</v>
      </c>
      <c r="AE5" s="62" t="s">
        <v>95</v>
      </c>
      <c r="AF5" s="62" t="s">
        <v>96</v>
      </c>
      <c r="AG5" s="60" t="s">
        <v>97</v>
      </c>
      <c r="AH5" s="66" t="s">
        <v>101</v>
      </c>
      <c r="AI5" s="62" t="s">
        <v>98</v>
      </c>
    </row>
    <row r="6" spans="1:35" ht="12.75" customHeight="1" thickBot="1" x14ac:dyDescent="0.3">
      <c r="Y6" s="55"/>
      <c r="Z6" s="63"/>
      <c r="AC6" s="57"/>
      <c r="AD6" s="63"/>
      <c r="AG6" s="57"/>
      <c r="AH6" s="55"/>
    </row>
    <row r="7" spans="1:35" ht="12.75" customHeight="1" x14ac:dyDescent="0.25">
      <c r="A7" s="255" t="s">
        <v>69</v>
      </c>
      <c r="B7" s="26" t="s">
        <v>3</v>
      </c>
      <c r="C7" s="8"/>
      <c r="D7" s="286">
        <v>13.508000000000001</v>
      </c>
      <c r="E7" s="6">
        <v>16.698</v>
      </c>
      <c r="F7" s="6">
        <v>35.035000000000004</v>
      </c>
      <c r="G7" s="105">
        <v>39.908000000000001</v>
      </c>
      <c r="H7" s="8"/>
      <c r="I7" s="9">
        <v>19.920999999999999</v>
      </c>
      <c r="J7" s="10">
        <v>26.62</v>
      </c>
      <c r="K7" s="10">
        <v>42.779000000000003</v>
      </c>
      <c r="L7" s="11">
        <v>47.003</v>
      </c>
      <c r="M7" s="88"/>
      <c r="N7" s="5">
        <v>24.5</v>
      </c>
      <c r="O7" s="6">
        <v>30.3</v>
      </c>
      <c r="P7" s="6">
        <v>63.6</v>
      </c>
      <c r="Q7" s="105">
        <v>72.5</v>
      </c>
      <c r="R7" s="106"/>
      <c r="S7" s="107">
        <v>36.200000000000003</v>
      </c>
      <c r="T7" s="10">
        <v>48.4</v>
      </c>
      <c r="U7" s="10">
        <v>77.7</v>
      </c>
      <c r="V7" s="11">
        <v>85.4</v>
      </c>
      <c r="W7" s="88"/>
      <c r="X7" s="32" t="s">
        <v>88</v>
      </c>
      <c r="Y7" s="67">
        <v>13.596</v>
      </c>
      <c r="Z7" s="64">
        <v>13.596</v>
      </c>
      <c r="AA7" s="56">
        <v>27.192</v>
      </c>
      <c r="AB7" s="65">
        <v>27.192</v>
      </c>
      <c r="AC7" s="58">
        <v>54.384</v>
      </c>
      <c r="AD7" s="64" t="e">
        <v>#REF!</v>
      </c>
      <c r="AE7" s="56" t="e">
        <v>#REF!</v>
      </c>
      <c r="AF7" s="65" t="e">
        <v>#REF!</v>
      </c>
      <c r="AG7" s="58" t="e">
        <v>#REF!</v>
      </c>
      <c r="AH7" s="67">
        <v>2.0394000000000001</v>
      </c>
      <c r="AI7" s="56" t="e">
        <v>#REF!</v>
      </c>
    </row>
    <row r="8" spans="1:35" ht="14.45" customHeight="1" x14ac:dyDescent="0.25">
      <c r="A8" s="256"/>
      <c r="B8" s="27" t="s">
        <v>4</v>
      </c>
      <c r="C8" s="8"/>
      <c r="D8" s="12">
        <v>14.113000000000001</v>
      </c>
      <c r="E8" s="13">
        <v>21.098000000000003</v>
      </c>
      <c r="F8" s="13">
        <v>41.624000000000009</v>
      </c>
      <c r="G8" s="111">
        <v>47.707000000000001</v>
      </c>
      <c r="H8" s="8"/>
      <c r="I8" s="15">
        <v>20.856000000000002</v>
      </c>
      <c r="J8" s="16">
        <v>31.592000000000002</v>
      </c>
      <c r="K8" s="16">
        <v>47.344000000000001</v>
      </c>
      <c r="L8" s="17">
        <v>55.979000000000006</v>
      </c>
      <c r="M8" s="88"/>
      <c r="N8" s="12">
        <v>25.6</v>
      </c>
      <c r="O8" s="13">
        <v>38.299999999999997</v>
      </c>
      <c r="P8" s="13">
        <v>75.599999999999994</v>
      </c>
      <c r="Q8" s="111">
        <v>86.7</v>
      </c>
      <c r="R8" s="106"/>
      <c r="S8" s="112">
        <v>37.9</v>
      </c>
      <c r="T8" s="16">
        <v>57.4</v>
      </c>
      <c r="U8" s="16">
        <v>86</v>
      </c>
      <c r="V8" s="17">
        <v>101.7</v>
      </c>
      <c r="W8" s="88"/>
      <c r="X8" s="73" t="s">
        <v>89</v>
      </c>
      <c r="Y8" s="68">
        <v>10.44</v>
      </c>
      <c r="Z8" s="69">
        <v>10.44</v>
      </c>
      <c r="AA8" s="70">
        <v>20.88</v>
      </c>
      <c r="AB8" s="71">
        <v>20.88</v>
      </c>
      <c r="AC8" s="72">
        <v>41.76</v>
      </c>
      <c r="AD8" s="69" t="e">
        <v>#REF!</v>
      </c>
      <c r="AE8" s="70" t="e">
        <v>#REF!</v>
      </c>
      <c r="AF8" s="71" t="e">
        <v>#REF!</v>
      </c>
      <c r="AG8" s="72" t="e">
        <v>#REF!</v>
      </c>
      <c r="AH8" s="68">
        <v>1.5659999999999998</v>
      </c>
      <c r="AI8" s="70" t="e">
        <v>#REF!</v>
      </c>
    </row>
    <row r="9" spans="1:35" ht="14.45" customHeight="1" x14ac:dyDescent="0.25">
      <c r="A9" s="256"/>
      <c r="B9" s="27" t="s">
        <v>5</v>
      </c>
      <c r="C9" s="8"/>
      <c r="D9" s="12">
        <v>15.433</v>
      </c>
      <c r="E9" s="13">
        <v>24.596</v>
      </c>
      <c r="F9" s="13">
        <v>50.182000000000002</v>
      </c>
      <c r="G9" s="111">
        <v>58.223000000000006</v>
      </c>
      <c r="H9" s="8"/>
      <c r="I9" s="15">
        <v>22.891000000000002</v>
      </c>
      <c r="J9" s="16">
        <v>35.255000000000003</v>
      </c>
      <c r="K9" s="16">
        <v>57.574000000000005</v>
      </c>
      <c r="L9" s="17">
        <v>64.405000000000001</v>
      </c>
      <c r="M9" s="88"/>
      <c r="N9" s="12">
        <v>28</v>
      </c>
      <c r="O9" s="13">
        <v>44.7</v>
      </c>
      <c r="P9" s="13">
        <v>91.2</v>
      </c>
      <c r="Q9" s="111">
        <v>105.8</v>
      </c>
      <c r="R9" s="106"/>
      <c r="S9" s="112">
        <v>41.6</v>
      </c>
      <c r="T9" s="16">
        <v>64.099999999999994</v>
      </c>
      <c r="U9" s="16">
        <v>104.6</v>
      </c>
      <c r="V9" s="17">
        <v>117</v>
      </c>
      <c r="W9" s="88"/>
      <c r="Y9" s="37"/>
    </row>
    <row r="10" spans="1:35" ht="14.45" customHeight="1" x14ac:dyDescent="0.25">
      <c r="A10" s="256"/>
      <c r="B10" s="27" t="s">
        <v>6</v>
      </c>
      <c r="C10" s="8"/>
      <c r="D10" s="12">
        <v>16.885000000000002</v>
      </c>
      <c r="E10" s="13">
        <v>32.032000000000004</v>
      </c>
      <c r="F10" s="13">
        <v>61.336000000000006</v>
      </c>
      <c r="G10" s="111">
        <v>72.27000000000001</v>
      </c>
      <c r="H10" s="8"/>
      <c r="I10" s="15">
        <v>25.069000000000003</v>
      </c>
      <c r="J10" s="16">
        <v>44.616000000000007</v>
      </c>
      <c r="K10" s="16">
        <v>70.378</v>
      </c>
      <c r="L10" s="17">
        <v>82.676000000000002</v>
      </c>
      <c r="M10" s="88"/>
      <c r="N10" s="12">
        <v>30.6</v>
      </c>
      <c r="O10" s="13">
        <v>58.2</v>
      </c>
      <c r="P10" s="13">
        <v>111.5</v>
      </c>
      <c r="Q10" s="111">
        <v>131.4</v>
      </c>
      <c r="R10" s="106"/>
      <c r="S10" s="112">
        <v>45.5</v>
      </c>
      <c r="T10" s="16">
        <v>81.099999999999994</v>
      </c>
      <c r="U10" s="16">
        <v>127.9</v>
      </c>
      <c r="V10" s="17">
        <v>150.30000000000001</v>
      </c>
      <c r="W10" s="88"/>
      <c r="Y10" s="37"/>
      <c r="Z10" s="37"/>
      <c r="AA10" s="37"/>
      <c r="AB10" s="37"/>
      <c r="AC10" s="37"/>
      <c r="AD10" s="37"/>
      <c r="AE10" s="37"/>
      <c r="AF10" s="37"/>
      <c r="AG10" s="37"/>
      <c r="AH10" s="56"/>
      <c r="AI10" s="56"/>
    </row>
    <row r="11" spans="1:35" ht="14.45" customHeight="1" x14ac:dyDescent="0.25">
      <c r="A11" s="256"/>
      <c r="B11" s="27" t="s">
        <v>7</v>
      </c>
      <c r="C11" s="8"/>
      <c r="D11" s="12">
        <v>16.907</v>
      </c>
      <c r="E11" s="13">
        <v>37.554000000000002</v>
      </c>
      <c r="F11" s="13">
        <v>68.585000000000008</v>
      </c>
      <c r="G11" s="111">
        <v>79.420000000000016</v>
      </c>
      <c r="H11" s="8"/>
      <c r="I11" s="15">
        <v>25.080000000000002</v>
      </c>
      <c r="J11" s="16">
        <v>52.03</v>
      </c>
      <c r="K11" s="16">
        <v>77.407000000000011</v>
      </c>
      <c r="L11" s="17">
        <v>89.254000000000005</v>
      </c>
      <c r="M11" s="88"/>
      <c r="N11" s="109">
        <v>30.7</v>
      </c>
      <c r="O11" s="13">
        <v>68.2</v>
      </c>
      <c r="P11" s="13">
        <v>124.7</v>
      </c>
      <c r="Q11" s="111">
        <v>144.4</v>
      </c>
      <c r="R11" s="106"/>
      <c r="S11" s="112">
        <v>45.6</v>
      </c>
      <c r="T11" s="16">
        <v>94.6</v>
      </c>
      <c r="U11" s="16">
        <v>140.69999999999999</v>
      </c>
      <c r="V11" s="17">
        <v>162.19999999999999</v>
      </c>
      <c r="W11" s="88"/>
    </row>
    <row r="12" spans="1:35" ht="14.45" customHeight="1" x14ac:dyDescent="0.25">
      <c r="A12" s="256"/>
      <c r="B12" s="27" t="s">
        <v>9</v>
      </c>
      <c r="C12" s="8"/>
      <c r="D12" s="12" t="s">
        <v>74</v>
      </c>
      <c r="E12" s="13">
        <v>6.1930000000000005</v>
      </c>
      <c r="F12" s="13">
        <v>12.067000000000002</v>
      </c>
      <c r="G12" s="111">
        <v>15.312000000000001</v>
      </c>
      <c r="H12" s="8"/>
      <c r="I12" s="15" t="s">
        <v>74</v>
      </c>
      <c r="J12" s="16">
        <v>7.9200000000000008</v>
      </c>
      <c r="K12" s="16">
        <v>12.936</v>
      </c>
      <c r="L12" s="17">
        <v>16.356999999999999</v>
      </c>
      <c r="M12" s="88"/>
      <c r="N12" s="109" t="s">
        <v>74</v>
      </c>
      <c r="O12" s="13">
        <v>11.2</v>
      </c>
      <c r="P12" s="13">
        <v>21.9</v>
      </c>
      <c r="Q12" s="111">
        <v>27.8</v>
      </c>
      <c r="R12" s="106"/>
      <c r="S12" s="112" t="s">
        <v>74</v>
      </c>
      <c r="T12" s="16">
        <v>14.4</v>
      </c>
      <c r="U12" s="16">
        <v>23.5</v>
      </c>
      <c r="V12" s="17">
        <v>29.7</v>
      </c>
      <c r="W12" s="88"/>
    </row>
    <row r="13" spans="1:35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9"/>
      <c r="N13" s="106"/>
      <c r="O13" s="106"/>
      <c r="P13" s="106"/>
      <c r="Q13" s="106"/>
      <c r="R13" s="106"/>
      <c r="S13" s="106"/>
      <c r="T13" s="106"/>
      <c r="U13" s="106"/>
      <c r="V13" s="106"/>
      <c r="W13" s="89"/>
    </row>
    <row r="14" spans="1:35" ht="15.75" thickBot="1" x14ac:dyDescent="0.3">
      <c r="B14" s="28" t="s">
        <v>75</v>
      </c>
      <c r="C14" s="28"/>
      <c r="D14" s="29">
        <v>1.0900000000000001</v>
      </c>
      <c r="E14" s="28"/>
      <c r="F14" s="28"/>
      <c r="G14" s="28"/>
      <c r="H14" s="28"/>
      <c r="I14" s="29">
        <v>1.0900000000000001</v>
      </c>
      <c r="J14" s="8"/>
      <c r="K14" s="8"/>
      <c r="N14" s="106"/>
      <c r="O14" s="106"/>
      <c r="P14" s="106"/>
      <c r="Q14" s="106"/>
      <c r="R14" s="106"/>
      <c r="S14" s="106"/>
      <c r="T14" s="106"/>
      <c r="U14" s="106"/>
      <c r="Z14" s="32"/>
      <c r="AA14" s="56"/>
      <c r="AB14" s="56"/>
      <c r="AC14" s="56"/>
      <c r="AD14" s="56"/>
      <c r="AE14" s="56"/>
      <c r="AF14" s="56"/>
      <c r="AG14" s="56"/>
    </row>
    <row r="15" spans="1:35" ht="14.45" customHeight="1" x14ac:dyDescent="0.25">
      <c r="A15" s="255" t="s">
        <v>70</v>
      </c>
      <c r="B15" s="26" t="s">
        <v>3</v>
      </c>
      <c r="C15" s="8"/>
      <c r="D15" s="5">
        <v>14.723720000000002</v>
      </c>
      <c r="E15" s="6">
        <v>18.20082</v>
      </c>
      <c r="F15" s="6">
        <v>38.188150000000007</v>
      </c>
      <c r="G15" s="7">
        <v>43.499720000000003</v>
      </c>
      <c r="H15" s="8"/>
      <c r="I15" s="9">
        <v>21.713889999999999</v>
      </c>
      <c r="J15" s="10">
        <v>29.015800000000002</v>
      </c>
      <c r="K15" s="10">
        <v>46.629110000000004</v>
      </c>
      <c r="L15" s="11">
        <v>51.233270000000005</v>
      </c>
      <c r="M15" s="88"/>
      <c r="N15" s="5">
        <v>26.7</v>
      </c>
      <c r="O15" s="6">
        <v>33</v>
      </c>
      <c r="P15" s="6">
        <v>69.3</v>
      </c>
      <c r="Q15" s="105">
        <v>79</v>
      </c>
      <c r="R15" s="106"/>
      <c r="S15" s="107">
        <v>39.4</v>
      </c>
      <c r="T15" s="10">
        <v>52.7</v>
      </c>
      <c r="U15" s="10">
        <v>84.6</v>
      </c>
      <c r="V15" s="11">
        <v>93</v>
      </c>
      <c r="W15" s="88"/>
      <c r="Z15" s="32"/>
      <c r="AA15" s="56"/>
      <c r="AB15" s="56"/>
      <c r="AC15" s="56"/>
      <c r="AD15" s="56"/>
      <c r="AE15" s="56"/>
      <c r="AF15" s="56"/>
      <c r="AG15" s="56"/>
    </row>
    <row r="16" spans="1:35" ht="14.45" customHeight="1" x14ac:dyDescent="0.25">
      <c r="A16" s="256"/>
      <c r="B16" s="27" t="s">
        <v>4</v>
      </c>
      <c r="C16" s="8"/>
      <c r="D16" s="12">
        <v>15.383170000000003</v>
      </c>
      <c r="E16" s="13">
        <v>22.996820000000003</v>
      </c>
      <c r="F16" s="13">
        <v>45.370160000000013</v>
      </c>
      <c r="G16" s="14">
        <v>52.000630000000008</v>
      </c>
      <c r="H16" s="8"/>
      <c r="I16" s="15">
        <v>22.733040000000003</v>
      </c>
      <c r="J16" s="16">
        <v>34.435280000000006</v>
      </c>
      <c r="K16" s="16">
        <v>51.604960000000005</v>
      </c>
      <c r="L16" s="17">
        <v>61.01711000000001</v>
      </c>
      <c r="M16" s="88"/>
      <c r="N16" s="12">
        <v>27.9</v>
      </c>
      <c r="O16" s="13">
        <v>41.7</v>
      </c>
      <c r="P16" s="13">
        <v>82.4</v>
      </c>
      <c r="Q16" s="111">
        <v>94.5</v>
      </c>
      <c r="R16" s="106"/>
      <c r="S16" s="112">
        <v>41.3</v>
      </c>
      <c r="T16" s="16">
        <v>62.5</v>
      </c>
      <c r="U16" s="16">
        <v>93.7</v>
      </c>
      <c r="V16" s="17">
        <v>110.8</v>
      </c>
      <c r="W16" s="88"/>
      <c r="X16" s="37"/>
      <c r="Y16" s="37"/>
      <c r="Z16" s="32"/>
      <c r="AA16" s="56"/>
      <c r="AB16" s="56"/>
      <c r="AC16" s="56"/>
      <c r="AD16" s="56"/>
      <c r="AE16" s="56"/>
      <c r="AF16" s="56"/>
      <c r="AG16" s="56"/>
    </row>
    <row r="17" spans="1:33" ht="14.45" customHeight="1" x14ac:dyDescent="0.25">
      <c r="A17" s="256"/>
      <c r="B17" s="27" t="s">
        <v>5</v>
      </c>
      <c r="C17" s="8"/>
      <c r="D17" s="12">
        <v>16.82197</v>
      </c>
      <c r="E17" s="13">
        <v>26.809640000000002</v>
      </c>
      <c r="F17" s="13">
        <v>54.698380000000007</v>
      </c>
      <c r="G17" s="14">
        <v>63.463070000000009</v>
      </c>
      <c r="H17" s="8"/>
      <c r="I17" s="15">
        <v>24.951190000000004</v>
      </c>
      <c r="J17" s="16">
        <v>38.427950000000003</v>
      </c>
      <c r="K17" s="16">
        <v>62.755660000000013</v>
      </c>
      <c r="L17" s="17">
        <v>70.201450000000008</v>
      </c>
      <c r="M17" s="88"/>
      <c r="N17" s="12">
        <v>30.5</v>
      </c>
      <c r="O17" s="13">
        <v>48.7</v>
      </c>
      <c r="P17" s="13">
        <v>99.4</v>
      </c>
      <c r="Q17" s="111">
        <v>115.3</v>
      </c>
      <c r="R17" s="106"/>
      <c r="S17" s="112">
        <v>45.3</v>
      </c>
      <c r="T17" s="16">
        <v>69.8</v>
      </c>
      <c r="U17" s="16">
        <v>114</v>
      </c>
      <c r="V17" s="17">
        <v>127.5</v>
      </c>
      <c r="W17" s="88"/>
      <c r="Z17" s="32"/>
      <c r="AA17" s="56"/>
      <c r="AB17" s="56"/>
      <c r="AC17" s="56"/>
      <c r="AD17" s="56"/>
      <c r="AE17" s="56"/>
      <c r="AF17" s="56"/>
      <c r="AG17" s="56"/>
    </row>
    <row r="18" spans="1:33" ht="14.45" customHeight="1" x14ac:dyDescent="0.25">
      <c r="A18" s="256"/>
      <c r="B18" s="27" t="s">
        <v>6</v>
      </c>
      <c r="C18" s="8"/>
      <c r="D18" s="12">
        <v>18.404650000000004</v>
      </c>
      <c r="E18" s="13">
        <v>34.914880000000004</v>
      </c>
      <c r="F18" s="13">
        <v>66.856240000000014</v>
      </c>
      <c r="G18" s="14">
        <v>78.774300000000011</v>
      </c>
      <c r="H18" s="8"/>
      <c r="I18" s="15">
        <v>27.325210000000006</v>
      </c>
      <c r="J18" s="16">
        <v>48.631440000000012</v>
      </c>
      <c r="K18" s="16">
        <v>76.71202000000001</v>
      </c>
      <c r="L18" s="17">
        <v>90.11684000000001</v>
      </c>
      <c r="M18" s="88"/>
      <c r="N18" s="12">
        <v>33.299999999999997</v>
      </c>
      <c r="O18" s="13">
        <v>63.4</v>
      </c>
      <c r="P18" s="13">
        <v>121.5</v>
      </c>
      <c r="Q18" s="111">
        <v>143.19999999999999</v>
      </c>
      <c r="R18" s="106"/>
      <c r="S18" s="112">
        <v>49.5</v>
      </c>
      <c r="T18" s="16">
        <v>88.3</v>
      </c>
      <c r="U18" s="16">
        <v>139.4</v>
      </c>
      <c r="V18" s="17">
        <v>163.80000000000001</v>
      </c>
      <c r="W18" s="88"/>
      <c r="Z18" s="32"/>
    </row>
    <row r="19" spans="1:33" ht="14.45" customHeight="1" x14ac:dyDescent="0.25">
      <c r="A19" s="256"/>
      <c r="B19" s="27" t="s">
        <v>7</v>
      </c>
      <c r="C19" s="8"/>
      <c r="D19" s="12">
        <v>18.428630000000002</v>
      </c>
      <c r="E19" s="13">
        <v>40.933860000000003</v>
      </c>
      <c r="F19" s="13">
        <v>74.757650000000012</v>
      </c>
      <c r="G19" s="14">
        <v>86.56780000000002</v>
      </c>
      <c r="H19" s="8"/>
      <c r="I19" s="15">
        <v>27.337200000000003</v>
      </c>
      <c r="J19" s="16">
        <v>56.712700000000005</v>
      </c>
      <c r="K19" s="16">
        <v>84.37363000000002</v>
      </c>
      <c r="L19" s="17">
        <v>97.286860000000019</v>
      </c>
      <c r="M19" s="88"/>
      <c r="N19" s="109">
        <v>33.4</v>
      </c>
      <c r="O19" s="13">
        <v>74.3</v>
      </c>
      <c r="P19" s="13">
        <v>135.9</v>
      </c>
      <c r="Q19" s="111">
        <v>157.30000000000001</v>
      </c>
      <c r="R19" s="106"/>
      <c r="S19" s="112">
        <v>49.7</v>
      </c>
      <c r="T19" s="16">
        <v>103.1</v>
      </c>
      <c r="U19" s="16">
        <v>153.30000000000001</v>
      </c>
      <c r="V19" s="17">
        <v>176.7</v>
      </c>
      <c r="W19" s="88"/>
      <c r="Z19" s="32"/>
      <c r="AA19" s="59"/>
      <c r="AB19" s="59"/>
      <c r="AC19" s="59"/>
      <c r="AD19" s="59"/>
      <c r="AE19" s="59"/>
      <c r="AF19" s="59"/>
      <c r="AG19" s="59"/>
    </row>
    <row r="20" spans="1:33" ht="14.45" customHeight="1" x14ac:dyDescent="0.25">
      <c r="A20" s="256"/>
      <c r="B20" s="27" t="s">
        <v>9</v>
      </c>
      <c r="C20" s="8"/>
      <c r="D20" s="12" t="s">
        <v>74</v>
      </c>
      <c r="E20" s="13">
        <v>6.7503700000000011</v>
      </c>
      <c r="F20" s="13">
        <v>13.153030000000003</v>
      </c>
      <c r="G20" s="14">
        <v>16.690080000000002</v>
      </c>
      <c r="H20" s="8"/>
      <c r="I20" s="15" t="s">
        <v>74</v>
      </c>
      <c r="J20" s="16">
        <v>8.6328000000000014</v>
      </c>
      <c r="K20" s="16">
        <v>14.100240000000001</v>
      </c>
      <c r="L20" s="17">
        <v>17.829129999999999</v>
      </c>
      <c r="M20" s="88"/>
      <c r="N20" s="109" t="s">
        <v>74</v>
      </c>
      <c r="O20" s="13">
        <v>12.2</v>
      </c>
      <c r="P20" s="13">
        <v>23.8</v>
      </c>
      <c r="Q20" s="111">
        <v>30.3</v>
      </c>
      <c r="R20" s="106"/>
      <c r="S20" s="112" t="s">
        <v>74</v>
      </c>
      <c r="T20" s="16">
        <v>15.6</v>
      </c>
      <c r="U20" s="16">
        <v>25.6</v>
      </c>
      <c r="V20" s="17">
        <v>32.299999999999997</v>
      </c>
      <c r="W20" s="88"/>
      <c r="Z20" s="32"/>
      <c r="AA20" s="59"/>
      <c r="AB20" s="59"/>
      <c r="AC20" s="59"/>
      <c r="AD20" s="59"/>
      <c r="AE20" s="59"/>
      <c r="AF20" s="59"/>
      <c r="AG20" s="59"/>
    </row>
    <row r="21" spans="1:33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9"/>
      <c r="N21" s="106"/>
      <c r="O21" s="106"/>
      <c r="P21" s="106"/>
      <c r="Q21" s="106"/>
      <c r="R21" s="106"/>
      <c r="S21" s="106"/>
      <c r="T21" s="106"/>
      <c r="U21" s="106"/>
      <c r="V21" s="106"/>
      <c r="W21" s="89"/>
    </row>
    <row r="22" spans="1:33" ht="15.75" thickBot="1" x14ac:dyDescent="0.3">
      <c r="B22" s="28" t="s">
        <v>75</v>
      </c>
      <c r="C22" s="28"/>
      <c r="D22" s="31">
        <v>2.38</v>
      </c>
      <c r="E22" s="28"/>
      <c r="F22" s="28"/>
      <c r="G22" s="28"/>
      <c r="H22" s="28"/>
      <c r="I22" s="31">
        <v>2.38</v>
      </c>
      <c r="K22" s="8"/>
      <c r="L22" s="8"/>
      <c r="M22" s="89"/>
      <c r="N22" s="106"/>
      <c r="O22" s="106"/>
      <c r="P22" s="106"/>
      <c r="Q22" s="106"/>
      <c r="U22" s="106"/>
      <c r="V22" s="106"/>
      <c r="W22" s="89"/>
    </row>
    <row r="23" spans="1:33" ht="14.45" customHeight="1" x14ac:dyDescent="0.25">
      <c r="A23" s="255" t="s">
        <v>71</v>
      </c>
      <c r="B23" s="26" t="s">
        <v>3</v>
      </c>
      <c r="C23" s="8"/>
      <c r="D23" s="5">
        <v>32.149039999999999</v>
      </c>
      <c r="E23" s="6">
        <v>39.741239999999998</v>
      </c>
      <c r="F23" s="6">
        <v>83.383300000000006</v>
      </c>
      <c r="G23" s="7">
        <v>94.981039999999993</v>
      </c>
      <c r="H23" s="8"/>
      <c r="I23" s="9">
        <v>47.41198</v>
      </c>
      <c r="J23" s="10">
        <v>63.355600000000003</v>
      </c>
      <c r="K23" s="10">
        <v>101.81402</v>
      </c>
      <c r="L23" s="11">
        <v>111.86713999999999</v>
      </c>
      <c r="M23" s="88"/>
      <c r="N23" s="5">
        <v>58.3</v>
      </c>
      <c r="O23" s="6">
        <v>72.099999999999994</v>
      </c>
      <c r="P23" s="6">
        <v>151.30000000000001</v>
      </c>
      <c r="Q23" s="105">
        <v>172.5</v>
      </c>
      <c r="R23" s="106"/>
      <c r="S23" s="107">
        <v>86.1</v>
      </c>
      <c r="T23" s="10">
        <v>115.1</v>
      </c>
      <c r="U23" s="10">
        <v>184.9</v>
      </c>
      <c r="V23" s="11">
        <v>203.2</v>
      </c>
      <c r="W23" s="88"/>
    </row>
    <row r="24" spans="1:33" ht="14.45" customHeight="1" x14ac:dyDescent="0.25">
      <c r="A24" s="256"/>
      <c r="B24" s="27" t="s">
        <v>4</v>
      </c>
      <c r="C24" s="8"/>
      <c r="D24" s="12">
        <v>33.588940000000001</v>
      </c>
      <c r="E24" s="13">
        <v>50.213240000000006</v>
      </c>
      <c r="F24" s="13">
        <v>99.065120000000022</v>
      </c>
      <c r="G24" s="14">
        <v>113.54266</v>
      </c>
      <c r="H24" s="8"/>
      <c r="I24" s="15">
        <v>49.637280000000004</v>
      </c>
      <c r="J24" s="16">
        <v>75.188960000000009</v>
      </c>
      <c r="K24" s="16">
        <v>112.67872</v>
      </c>
      <c r="L24" s="17">
        <v>133.23002</v>
      </c>
      <c r="M24" s="88"/>
      <c r="N24" s="12">
        <v>60.9</v>
      </c>
      <c r="O24" s="13">
        <v>91.1</v>
      </c>
      <c r="P24" s="13">
        <v>179.9</v>
      </c>
      <c r="Q24" s="111">
        <v>206.3</v>
      </c>
      <c r="R24" s="106"/>
      <c r="S24" s="112">
        <v>90.2</v>
      </c>
      <c r="T24" s="16">
        <v>136.6</v>
      </c>
      <c r="U24" s="16">
        <v>204.6</v>
      </c>
      <c r="V24" s="17">
        <v>242</v>
      </c>
      <c r="W24" s="88"/>
    </row>
    <row r="25" spans="1:33" ht="14.45" customHeight="1" x14ac:dyDescent="0.25">
      <c r="A25" s="256"/>
      <c r="B25" s="27" t="s">
        <v>5</v>
      </c>
      <c r="C25" s="8"/>
      <c r="D25" s="12">
        <v>36.730539999999998</v>
      </c>
      <c r="E25" s="13">
        <v>58.53848</v>
      </c>
      <c r="F25" s="13">
        <v>119.43316</v>
      </c>
      <c r="G25" s="14">
        <v>138.57074</v>
      </c>
      <c r="H25" s="8"/>
      <c r="I25" s="15">
        <v>54.480580000000003</v>
      </c>
      <c r="J25" s="16">
        <v>83.906900000000007</v>
      </c>
      <c r="K25" s="16">
        <v>137.02612000000002</v>
      </c>
      <c r="L25" s="17">
        <v>153.28389999999999</v>
      </c>
      <c r="M25" s="88"/>
      <c r="N25" s="12">
        <v>66.599999999999994</v>
      </c>
      <c r="O25" s="13">
        <v>106.3</v>
      </c>
      <c r="P25" s="13">
        <v>217</v>
      </c>
      <c r="Q25" s="111">
        <v>251.8</v>
      </c>
      <c r="R25" s="106"/>
      <c r="S25" s="112">
        <v>99</v>
      </c>
      <c r="T25" s="16">
        <v>152.5</v>
      </c>
      <c r="U25" s="16">
        <v>248.9</v>
      </c>
      <c r="V25" s="17">
        <v>278.39999999999998</v>
      </c>
      <c r="W25" s="88"/>
    </row>
    <row r="26" spans="1:33" ht="14.45" customHeight="1" x14ac:dyDescent="0.25">
      <c r="A26" s="256"/>
      <c r="B26" s="27" t="s">
        <v>6</v>
      </c>
      <c r="C26" s="8"/>
      <c r="D26" s="12">
        <v>40.186300000000003</v>
      </c>
      <c r="E26" s="13">
        <v>76.236159999999998</v>
      </c>
      <c r="F26" s="13">
        <v>145.97968</v>
      </c>
      <c r="G26" s="14">
        <v>172.00260000000003</v>
      </c>
      <c r="H26" s="8"/>
      <c r="I26" s="15">
        <v>59.66422</v>
      </c>
      <c r="J26" s="16">
        <v>106.18608000000002</v>
      </c>
      <c r="K26" s="16">
        <v>167.49964</v>
      </c>
      <c r="L26" s="17">
        <v>196.76888</v>
      </c>
      <c r="M26" s="88"/>
      <c r="N26" s="12">
        <v>72.8</v>
      </c>
      <c r="O26" s="13">
        <v>138.5</v>
      </c>
      <c r="P26" s="13">
        <v>265.3</v>
      </c>
      <c r="Q26" s="111">
        <v>312.7</v>
      </c>
      <c r="R26" s="106"/>
      <c r="S26" s="112">
        <v>108.2</v>
      </c>
      <c r="T26" s="16">
        <v>193</v>
      </c>
      <c r="U26" s="16">
        <v>304.39999999999998</v>
      </c>
      <c r="V26" s="17">
        <v>357.7</v>
      </c>
      <c r="W26" s="88"/>
      <c r="X26" s="37"/>
      <c r="Y26" s="37"/>
    </row>
    <row r="27" spans="1:33" ht="14.45" customHeight="1" x14ac:dyDescent="0.25">
      <c r="A27" s="256"/>
      <c r="B27" s="27" t="s">
        <v>7</v>
      </c>
      <c r="C27" s="8"/>
      <c r="D27" s="12">
        <v>40.238659999999996</v>
      </c>
      <c r="E27" s="13">
        <v>89.378519999999995</v>
      </c>
      <c r="F27" s="13">
        <v>163.23230000000001</v>
      </c>
      <c r="G27" s="14">
        <v>189.01960000000003</v>
      </c>
      <c r="H27" s="8"/>
      <c r="I27" s="15">
        <v>59.690400000000004</v>
      </c>
      <c r="J27" s="16">
        <v>123.8314</v>
      </c>
      <c r="K27" s="16">
        <v>184.22866000000002</v>
      </c>
      <c r="L27" s="17">
        <v>212.42452</v>
      </c>
      <c r="M27" s="88"/>
      <c r="N27" s="109">
        <v>73</v>
      </c>
      <c r="O27" s="13">
        <v>162.30000000000001</v>
      </c>
      <c r="P27" s="13">
        <v>296.7</v>
      </c>
      <c r="Q27" s="111">
        <v>343.6</v>
      </c>
      <c r="R27" s="106"/>
      <c r="S27" s="112">
        <v>108.5</v>
      </c>
      <c r="T27" s="16">
        <v>225.1</v>
      </c>
      <c r="U27" s="16">
        <v>334.8</v>
      </c>
      <c r="V27" s="17">
        <v>386</v>
      </c>
      <c r="W27" s="88"/>
    </row>
    <row r="28" spans="1:33" ht="14.45" customHeight="1" x14ac:dyDescent="0.25">
      <c r="A28" s="256"/>
      <c r="B28" s="27" t="s">
        <v>9</v>
      </c>
      <c r="C28" s="8"/>
      <c r="D28" s="12" t="s">
        <v>74</v>
      </c>
      <c r="E28" s="13">
        <v>14.73934</v>
      </c>
      <c r="F28" s="13">
        <v>28.719460000000005</v>
      </c>
      <c r="G28" s="14">
        <v>36.44256</v>
      </c>
      <c r="H28" s="8"/>
      <c r="I28" s="15" t="s">
        <v>74</v>
      </c>
      <c r="J28" s="16">
        <v>18.849600000000002</v>
      </c>
      <c r="K28" s="16">
        <v>30.787679999999998</v>
      </c>
      <c r="L28" s="17">
        <v>38.929659999999998</v>
      </c>
      <c r="M28" s="88"/>
      <c r="N28" s="109" t="s">
        <v>74</v>
      </c>
      <c r="O28" s="13">
        <v>26.6</v>
      </c>
      <c r="P28" s="13">
        <v>52.1</v>
      </c>
      <c r="Q28" s="111">
        <v>66.099999999999994</v>
      </c>
      <c r="R28" s="106"/>
      <c r="S28" s="112" t="s">
        <v>74</v>
      </c>
      <c r="T28" s="16">
        <v>34.200000000000003</v>
      </c>
      <c r="U28" s="16">
        <v>55.9</v>
      </c>
      <c r="V28" s="17">
        <v>70.599999999999994</v>
      </c>
      <c r="W28" s="88"/>
    </row>
    <row r="29" spans="1:33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9"/>
      <c r="N29" s="106"/>
      <c r="O29" s="106"/>
      <c r="P29" s="106"/>
      <c r="Q29" s="106"/>
      <c r="R29" s="106"/>
      <c r="S29" s="106"/>
      <c r="T29" s="106"/>
      <c r="U29" s="106"/>
      <c r="V29" s="106"/>
      <c r="W29" s="89"/>
    </row>
    <row r="30" spans="1:33" ht="15.75" thickBot="1" x14ac:dyDescent="0.3">
      <c r="B30" s="28" t="s">
        <v>75</v>
      </c>
      <c r="C30" s="28"/>
      <c r="D30" s="29">
        <v>4.3600000000000003</v>
      </c>
      <c r="E30" s="28"/>
      <c r="F30" s="28"/>
      <c r="G30" s="28"/>
      <c r="H30" s="28"/>
      <c r="I30" s="29">
        <v>4.3600000000000003</v>
      </c>
      <c r="K30" s="8"/>
      <c r="L30" s="8"/>
      <c r="M30" s="89"/>
      <c r="N30" s="106"/>
      <c r="O30" s="106"/>
      <c r="P30" s="106"/>
      <c r="Q30" s="106"/>
      <c r="R30" s="106"/>
      <c r="U30" s="106"/>
      <c r="V30" s="106"/>
      <c r="W30" s="89"/>
    </row>
    <row r="31" spans="1:33" ht="14.45" customHeight="1" x14ac:dyDescent="0.25">
      <c r="A31" s="255" t="s">
        <v>72</v>
      </c>
      <c r="B31" s="26" t="s">
        <v>3</v>
      </c>
      <c r="C31" s="8"/>
      <c r="D31" s="5">
        <v>58.894880000000008</v>
      </c>
      <c r="E31" s="6">
        <v>72.803280000000001</v>
      </c>
      <c r="F31" s="6">
        <v>152.75260000000003</v>
      </c>
      <c r="G31" s="7">
        <v>173.99888000000001</v>
      </c>
      <c r="H31" s="8"/>
      <c r="I31" s="9">
        <v>86.855559999999997</v>
      </c>
      <c r="J31" s="10">
        <v>116.06320000000001</v>
      </c>
      <c r="K31" s="10">
        <v>186.51644000000002</v>
      </c>
      <c r="L31" s="11">
        <v>204.93308000000002</v>
      </c>
      <c r="M31" s="88"/>
      <c r="N31" s="5">
        <v>106.8</v>
      </c>
      <c r="O31" s="6">
        <v>132.1</v>
      </c>
      <c r="P31" s="6">
        <v>277.2</v>
      </c>
      <c r="Q31" s="105">
        <v>316.10000000000002</v>
      </c>
      <c r="R31" s="106"/>
      <c r="S31" s="107">
        <v>157.80000000000001</v>
      </c>
      <c r="T31" s="10">
        <v>211</v>
      </c>
      <c r="U31" s="10">
        <v>338.7</v>
      </c>
      <c r="V31" s="11">
        <v>372.3</v>
      </c>
      <c r="W31" s="88"/>
    </row>
    <row r="32" spans="1:33" ht="14.45" customHeight="1" x14ac:dyDescent="0.25">
      <c r="A32" s="256"/>
      <c r="B32" s="27" t="s">
        <v>4</v>
      </c>
      <c r="C32" s="8"/>
      <c r="D32" s="12">
        <v>61.532680000000013</v>
      </c>
      <c r="E32" s="13">
        <v>91.987280000000013</v>
      </c>
      <c r="F32" s="13">
        <v>181.48064000000005</v>
      </c>
      <c r="G32" s="14">
        <v>208.00252000000003</v>
      </c>
      <c r="H32" s="8"/>
      <c r="I32" s="15">
        <v>90.93216000000001</v>
      </c>
      <c r="J32" s="16">
        <v>137.74112000000002</v>
      </c>
      <c r="K32" s="16">
        <v>206.41984000000002</v>
      </c>
      <c r="L32" s="17">
        <v>244.06844000000004</v>
      </c>
      <c r="M32" s="88"/>
      <c r="N32" s="12">
        <v>111.6</v>
      </c>
      <c r="O32" s="13">
        <v>166.9</v>
      </c>
      <c r="P32" s="13">
        <v>329.6</v>
      </c>
      <c r="Q32" s="111">
        <v>378</v>
      </c>
      <c r="R32" s="106"/>
      <c r="S32" s="112">
        <v>165.2</v>
      </c>
      <c r="T32" s="16">
        <v>250.2</v>
      </c>
      <c r="U32" s="16">
        <v>374.9</v>
      </c>
      <c r="V32" s="17">
        <v>443.4</v>
      </c>
      <c r="W32" s="88"/>
    </row>
    <row r="33" spans="1:23" ht="14.45" customHeight="1" x14ac:dyDescent="0.25">
      <c r="A33" s="256"/>
      <c r="B33" s="27" t="s">
        <v>5</v>
      </c>
      <c r="C33" s="8"/>
      <c r="D33" s="12">
        <v>67.287880000000001</v>
      </c>
      <c r="E33" s="13">
        <v>107.23856000000001</v>
      </c>
      <c r="F33" s="13">
        <v>218.79352000000003</v>
      </c>
      <c r="G33" s="14">
        <v>253.85228000000004</v>
      </c>
      <c r="H33" s="8"/>
      <c r="I33" s="15">
        <v>99.804760000000016</v>
      </c>
      <c r="J33" s="16">
        <v>153.71180000000001</v>
      </c>
      <c r="K33" s="16">
        <v>251.02264000000005</v>
      </c>
      <c r="L33" s="17">
        <v>280.80580000000003</v>
      </c>
      <c r="M33" s="88"/>
      <c r="N33" s="12">
        <v>122</v>
      </c>
      <c r="O33" s="13">
        <v>194.8</v>
      </c>
      <c r="P33" s="13">
        <v>397.6</v>
      </c>
      <c r="Q33" s="111">
        <v>461.2</v>
      </c>
      <c r="R33" s="106"/>
      <c r="S33" s="112">
        <v>181.3</v>
      </c>
      <c r="T33" s="16">
        <v>279.39999999999998</v>
      </c>
      <c r="U33" s="16">
        <v>456</v>
      </c>
      <c r="V33" s="17">
        <v>510.1</v>
      </c>
      <c r="W33" s="88"/>
    </row>
    <row r="34" spans="1:23" ht="14.45" customHeight="1" x14ac:dyDescent="0.25">
      <c r="A34" s="256"/>
      <c r="B34" s="27" t="s">
        <v>6</v>
      </c>
      <c r="C34" s="8"/>
      <c r="D34" s="12">
        <v>73.618600000000015</v>
      </c>
      <c r="E34" s="13">
        <v>139.65952000000001</v>
      </c>
      <c r="F34" s="13">
        <v>267.42496000000006</v>
      </c>
      <c r="G34" s="14">
        <v>315.09720000000004</v>
      </c>
      <c r="H34" s="8"/>
      <c r="I34" s="15">
        <v>109.30084000000002</v>
      </c>
      <c r="J34" s="16">
        <v>194.52576000000005</v>
      </c>
      <c r="K34" s="16">
        <v>306.84808000000004</v>
      </c>
      <c r="L34" s="17">
        <v>360.46736000000004</v>
      </c>
      <c r="M34" s="88"/>
      <c r="N34" s="12">
        <v>133.4</v>
      </c>
      <c r="O34" s="13">
        <v>253.7</v>
      </c>
      <c r="P34" s="13">
        <v>486.1</v>
      </c>
      <c r="Q34" s="111">
        <v>572.9</v>
      </c>
      <c r="R34" s="106"/>
      <c r="S34" s="112">
        <v>198.3</v>
      </c>
      <c r="T34" s="16">
        <v>353.5</v>
      </c>
      <c r="U34" s="16">
        <v>557.6</v>
      </c>
      <c r="V34" s="17">
        <v>655.29999999999995</v>
      </c>
      <c r="W34" s="88"/>
    </row>
    <row r="35" spans="1:23" ht="14.45" customHeight="1" x14ac:dyDescent="0.25">
      <c r="A35" s="256"/>
      <c r="B35" s="27" t="s">
        <v>7</v>
      </c>
      <c r="C35" s="8"/>
      <c r="D35" s="12">
        <v>73.714520000000007</v>
      </c>
      <c r="E35" s="13">
        <v>163.73544000000001</v>
      </c>
      <c r="F35" s="13">
        <v>299.03060000000005</v>
      </c>
      <c r="G35" s="14">
        <v>346.27120000000008</v>
      </c>
      <c r="H35" s="8"/>
      <c r="I35" s="15">
        <v>109.34880000000001</v>
      </c>
      <c r="J35" s="16">
        <v>226.85080000000002</v>
      </c>
      <c r="K35" s="16">
        <v>337.49452000000008</v>
      </c>
      <c r="L35" s="17">
        <v>389.14744000000007</v>
      </c>
      <c r="M35" s="88"/>
      <c r="N35" s="109">
        <v>133.80000000000001</v>
      </c>
      <c r="O35" s="13">
        <v>297.3</v>
      </c>
      <c r="P35" s="13">
        <v>543.6</v>
      </c>
      <c r="Q35" s="111">
        <v>629.5</v>
      </c>
      <c r="R35" s="106"/>
      <c r="S35" s="112">
        <v>198.8</v>
      </c>
      <c r="T35" s="16">
        <v>412.4</v>
      </c>
      <c r="U35" s="16">
        <v>613.4</v>
      </c>
      <c r="V35" s="17">
        <v>707.1</v>
      </c>
      <c r="W35" s="88"/>
    </row>
    <row r="36" spans="1:23" ht="14.45" customHeight="1" x14ac:dyDescent="0.25">
      <c r="A36" s="256"/>
      <c r="B36" s="27" t="s">
        <v>9</v>
      </c>
      <c r="C36" s="8"/>
      <c r="D36" s="12" t="s">
        <v>74</v>
      </c>
      <c r="E36" s="13">
        <v>27.001480000000004</v>
      </c>
      <c r="F36" s="13">
        <v>52.612120000000012</v>
      </c>
      <c r="G36" s="14">
        <v>66.760320000000007</v>
      </c>
      <c r="H36" s="8"/>
      <c r="I36" s="15" t="s">
        <v>74</v>
      </c>
      <c r="J36" s="16">
        <v>34.531200000000005</v>
      </c>
      <c r="K36" s="16">
        <v>56.400960000000005</v>
      </c>
      <c r="L36" s="17">
        <v>71.316519999999997</v>
      </c>
      <c r="M36" s="88"/>
      <c r="N36" s="109" t="s">
        <v>74</v>
      </c>
      <c r="O36" s="13">
        <v>48.8</v>
      </c>
      <c r="P36" s="13">
        <v>95.4</v>
      </c>
      <c r="Q36" s="111">
        <v>121.2</v>
      </c>
      <c r="R36" s="106"/>
      <c r="S36" s="112" t="s">
        <v>74</v>
      </c>
      <c r="T36" s="16">
        <v>62.7</v>
      </c>
      <c r="U36" s="16">
        <v>102.4</v>
      </c>
      <c r="V36" s="17">
        <v>129.4</v>
      </c>
      <c r="W36" s="88"/>
    </row>
    <row r="37" spans="1:23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9"/>
      <c r="N37" s="106"/>
      <c r="O37" s="106"/>
      <c r="P37" s="106"/>
      <c r="Q37" s="106"/>
      <c r="R37" s="106"/>
      <c r="S37" s="106"/>
      <c r="T37" s="106"/>
      <c r="U37" s="106"/>
      <c r="V37" s="106"/>
      <c r="W37" s="89"/>
    </row>
    <row r="38" spans="1:23" ht="15.75" thickBot="1" x14ac:dyDescent="0.3">
      <c r="B38" s="28" t="s">
        <v>75</v>
      </c>
      <c r="C38" s="28"/>
      <c r="D38" s="29">
        <v>6.54</v>
      </c>
      <c r="E38" s="28"/>
      <c r="F38" s="28"/>
      <c r="G38" s="28"/>
      <c r="H38" s="28"/>
      <c r="I38" s="29">
        <v>6.54</v>
      </c>
      <c r="K38" s="8"/>
      <c r="L38" s="8"/>
      <c r="M38" s="89"/>
      <c r="N38" s="106"/>
      <c r="O38" s="106"/>
      <c r="P38" s="106"/>
      <c r="Q38" s="106"/>
      <c r="R38" s="106"/>
      <c r="U38" s="106"/>
      <c r="V38" s="106"/>
      <c r="W38" s="89"/>
    </row>
    <row r="39" spans="1:23" ht="14.45" customHeight="1" x14ac:dyDescent="0.25">
      <c r="A39" s="255" t="s">
        <v>73</v>
      </c>
      <c r="B39" s="26" t="s">
        <v>3</v>
      </c>
      <c r="C39" s="8"/>
      <c r="D39" s="5">
        <v>88.342320000000001</v>
      </c>
      <c r="E39" s="6">
        <v>109.20492</v>
      </c>
      <c r="F39" s="6">
        <v>229.12890000000002</v>
      </c>
      <c r="G39" s="7" t="s">
        <v>74</v>
      </c>
      <c r="H39" s="8"/>
      <c r="I39" s="9">
        <v>130.28334000000001</v>
      </c>
      <c r="J39" s="10">
        <v>174.09480000000002</v>
      </c>
      <c r="K39" s="10">
        <v>279.77466000000004</v>
      </c>
      <c r="L39" s="11" t="s">
        <v>74</v>
      </c>
      <c r="M39" s="88"/>
      <c r="N39" s="5">
        <v>160.5</v>
      </c>
      <c r="O39" s="6">
        <v>198.5</v>
      </c>
      <c r="P39" s="6">
        <v>416.5</v>
      </c>
      <c r="Q39" s="105" t="s">
        <v>74</v>
      </c>
      <c r="R39" s="106"/>
      <c r="S39" s="107">
        <v>236.8</v>
      </c>
      <c r="T39" s="10">
        <v>316.5</v>
      </c>
      <c r="U39" s="10">
        <v>508.7</v>
      </c>
      <c r="V39" s="108" t="s">
        <v>74</v>
      </c>
      <c r="W39" s="88"/>
    </row>
    <row r="40" spans="1:23" ht="14.45" customHeight="1" x14ac:dyDescent="0.25">
      <c r="A40" s="256"/>
      <c r="B40" s="27" t="s">
        <v>4</v>
      </c>
      <c r="C40" s="8"/>
      <c r="D40" s="12">
        <v>92.299020000000013</v>
      </c>
      <c r="E40" s="13">
        <v>137.98092000000003</v>
      </c>
      <c r="F40" s="13">
        <v>272.22096000000005</v>
      </c>
      <c r="G40" s="14" t="s">
        <v>74</v>
      </c>
      <c r="H40" s="8"/>
      <c r="I40" s="15">
        <v>136.39824000000002</v>
      </c>
      <c r="J40" s="16">
        <v>206.61168000000001</v>
      </c>
      <c r="K40" s="16">
        <v>309.62976000000003</v>
      </c>
      <c r="L40" s="17" t="s">
        <v>74</v>
      </c>
      <c r="M40" s="88"/>
      <c r="N40" s="12">
        <v>167.7</v>
      </c>
      <c r="O40" s="13">
        <v>250.8</v>
      </c>
      <c r="P40" s="13">
        <v>494.8</v>
      </c>
      <c r="Q40" s="111" t="s">
        <v>74</v>
      </c>
      <c r="R40" s="106"/>
      <c r="S40" s="112">
        <v>247.9</v>
      </c>
      <c r="T40" s="16">
        <v>375.6</v>
      </c>
      <c r="U40" s="16">
        <v>563</v>
      </c>
      <c r="V40" s="114" t="s">
        <v>74</v>
      </c>
      <c r="W40" s="88"/>
    </row>
    <row r="41" spans="1:23" ht="14.45" customHeight="1" x14ac:dyDescent="0.25">
      <c r="A41" s="256"/>
      <c r="B41" s="27" t="s">
        <v>5</v>
      </c>
      <c r="C41" s="8"/>
      <c r="D41" s="12">
        <v>100.93182</v>
      </c>
      <c r="E41" s="13">
        <v>160.85784000000001</v>
      </c>
      <c r="F41" s="13">
        <v>328.19028000000003</v>
      </c>
      <c r="G41" s="14" t="s">
        <v>74</v>
      </c>
      <c r="H41" s="8"/>
      <c r="I41" s="15">
        <v>149.70714000000001</v>
      </c>
      <c r="J41" s="16">
        <v>230.56770000000003</v>
      </c>
      <c r="K41" s="16">
        <v>376.53396000000004</v>
      </c>
      <c r="L41" s="17" t="s">
        <v>74</v>
      </c>
      <c r="M41" s="88"/>
      <c r="N41" s="12">
        <v>183.4</v>
      </c>
      <c r="O41" s="13">
        <v>292.39999999999998</v>
      </c>
      <c r="P41" s="13">
        <v>596.70000000000005</v>
      </c>
      <c r="Q41" s="111" t="s">
        <v>74</v>
      </c>
      <c r="R41" s="106"/>
      <c r="S41" s="112">
        <v>272.10000000000002</v>
      </c>
      <c r="T41" s="16">
        <v>419.2</v>
      </c>
      <c r="U41" s="16">
        <v>684.6</v>
      </c>
      <c r="V41" s="114" t="s">
        <v>74</v>
      </c>
      <c r="W41" s="88"/>
    </row>
    <row r="42" spans="1:23" ht="14.45" customHeight="1" x14ac:dyDescent="0.25">
      <c r="A42" s="256"/>
      <c r="B42" s="27" t="s">
        <v>6</v>
      </c>
      <c r="C42" s="8"/>
      <c r="D42" s="12" t="s">
        <v>74</v>
      </c>
      <c r="E42" s="13" t="s">
        <v>74</v>
      </c>
      <c r="F42" s="13" t="s">
        <v>74</v>
      </c>
      <c r="G42" s="14" t="s">
        <v>74</v>
      </c>
      <c r="H42" s="8"/>
      <c r="I42" s="15" t="s">
        <v>74</v>
      </c>
      <c r="J42" s="16" t="s">
        <v>74</v>
      </c>
      <c r="K42" s="16" t="s">
        <v>74</v>
      </c>
      <c r="L42" s="17" t="s">
        <v>74</v>
      </c>
      <c r="M42" s="88"/>
      <c r="N42" s="12" t="s">
        <v>74</v>
      </c>
      <c r="O42" s="13" t="s">
        <v>74</v>
      </c>
      <c r="P42" s="13" t="s">
        <v>74</v>
      </c>
      <c r="Q42" s="111" t="s">
        <v>74</v>
      </c>
      <c r="R42" s="106"/>
      <c r="S42" s="112" t="s">
        <v>74</v>
      </c>
      <c r="T42" s="113" t="s">
        <v>74</v>
      </c>
      <c r="U42" s="113" t="s">
        <v>74</v>
      </c>
      <c r="V42" s="114" t="s">
        <v>74</v>
      </c>
      <c r="W42" s="88"/>
    </row>
    <row r="43" spans="1:23" ht="14.45" customHeight="1" x14ac:dyDescent="0.25">
      <c r="A43" s="256"/>
      <c r="B43" s="27" t="s">
        <v>7</v>
      </c>
      <c r="C43" s="8"/>
      <c r="D43" s="12" t="s">
        <v>74</v>
      </c>
      <c r="E43" s="13" t="s">
        <v>74</v>
      </c>
      <c r="F43" s="13" t="s">
        <v>74</v>
      </c>
      <c r="G43" s="14" t="s">
        <v>74</v>
      </c>
      <c r="H43" s="8"/>
      <c r="I43" s="15" t="s">
        <v>74</v>
      </c>
      <c r="J43" s="16" t="s">
        <v>74</v>
      </c>
      <c r="K43" s="16" t="s">
        <v>74</v>
      </c>
      <c r="L43" s="17" t="s">
        <v>74</v>
      </c>
      <c r="M43" s="88"/>
      <c r="N43" s="109" t="s">
        <v>74</v>
      </c>
      <c r="O43" s="13" t="s">
        <v>74</v>
      </c>
      <c r="P43" s="13" t="s">
        <v>74</v>
      </c>
      <c r="Q43" s="111" t="s">
        <v>74</v>
      </c>
      <c r="R43" s="106"/>
      <c r="S43" s="112" t="s">
        <v>74</v>
      </c>
      <c r="T43" s="113" t="s">
        <v>74</v>
      </c>
      <c r="U43" s="113" t="s">
        <v>74</v>
      </c>
      <c r="V43" s="114" t="s">
        <v>74</v>
      </c>
      <c r="W43" s="88"/>
    </row>
    <row r="44" spans="1:23" ht="14.45" customHeight="1" x14ac:dyDescent="0.25">
      <c r="A44" s="256"/>
      <c r="B44" s="27" t="s">
        <v>9</v>
      </c>
      <c r="C44" s="8"/>
      <c r="D44" s="12" t="s">
        <v>74</v>
      </c>
      <c r="E44" s="13" t="s">
        <v>74</v>
      </c>
      <c r="F44" s="13" t="s">
        <v>74</v>
      </c>
      <c r="G44" s="14" t="s">
        <v>74</v>
      </c>
      <c r="H44" s="8"/>
      <c r="I44" s="15" t="s">
        <v>74</v>
      </c>
      <c r="J44" s="16" t="s">
        <v>74</v>
      </c>
      <c r="K44" s="16" t="s">
        <v>74</v>
      </c>
      <c r="L44" s="17" t="s">
        <v>74</v>
      </c>
      <c r="M44" s="88"/>
      <c r="N44" s="109" t="s">
        <v>74</v>
      </c>
      <c r="O44" s="13" t="s">
        <v>74</v>
      </c>
      <c r="P44" s="13" t="s">
        <v>74</v>
      </c>
      <c r="Q44" s="111" t="s">
        <v>74</v>
      </c>
      <c r="R44" s="106"/>
      <c r="S44" s="112" t="s">
        <v>74</v>
      </c>
      <c r="T44" s="113" t="s">
        <v>74</v>
      </c>
      <c r="U44" s="113" t="s">
        <v>74</v>
      </c>
      <c r="V44" s="114" t="s">
        <v>74</v>
      </c>
      <c r="W44" s="88"/>
    </row>
    <row r="45" spans="1:23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9"/>
      <c r="N45" s="106"/>
      <c r="O45" s="106"/>
      <c r="P45" s="106"/>
      <c r="Q45" s="106"/>
      <c r="R45" s="106"/>
      <c r="S45" s="106"/>
      <c r="T45" s="106"/>
      <c r="U45" s="106"/>
      <c r="V45" s="106"/>
      <c r="W45" s="89"/>
    </row>
    <row r="46" spans="1:23" ht="15.75" thickBot="1" x14ac:dyDescent="0.3">
      <c r="B46" s="28" t="s">
        <v>75</v>
      </c>
      <c r="C46" s="28"/>
      <c r="D46" s="30">
        <v>8.1750000000000007</v>
      </c>
      <c r="E46" s="28"/>
      <c r="F46" s="28"/>
      <c r="G46" s="28"/>
      <c r="H46" s="28"/>
      <c r="I46" s="30">
        <v>8.1750000000000007</v>
      </c>
      <c r="K46" s="8"/>
      <c r="L46" s="8"/>
      <c r="M46" s="89"/>
      <c r="N46" s="106"/>
      <c r="O46" s="106"/>
      <c r="P46" s="106"/>
      <c r="Q46" s="106"/>
      <c r="R46" s="106"/>
      <c r="U46" s="106"/>
      <c r="V46" s="106"/>
      <c r="W46" s="89"/>
    </row>
    <row r="47" spans="1:23" ht="14.45" customHeight="1" x14ac:dyDescent="0.25">
      <c r="A47" s="255" t="s">
        <v>155</v>
      </c>
      <c r="B47" s="26">
        <v>222.3</v>
      </c>
      <c r="C47" s="8"/>
      <c r="D47" s="5">
        <v>110.42790000000002</v>
      </c>
      <c r="E47" s="6">
        <v>136.50615000000002</v>
      </c>
      <c r="F47" s="6">
        <v>286.41112500000003</v>
      </c>
      <c r="G47" s="7" t="s">
        <v>74</v>
      </c>
      <c r="H47" s="8"/>
      <c r="I47" s="9">
        <v>162.854175</v>
      </c>
      <c r="J47" s="10">
        <v>217.61850000000004</v>
      </c>
      <c r="K47" s="10">
        <v>349.71832500000005</v>
      </c>
      <c r="L47" s="11" t="s">
        <v>74</v>
      </c>
      <c r="M47" s="88"/>
      <c r="N47" s="5">
        <v>200.7</v>
      </c>
      <c r="O47" s="6">
        <v>248.1</v>
      </c>
      <c r="P47" s="6">
        <v>520.70000000000005</v>
      </c>
      <c r="Q47" s="105" t="s">
        <v>74</v>
      </c>
      <c r="R47" s="106"/>
      <c r="S47" s="107">
        <v>296</v>
      </c>
      <c r="T47" s="10">
        <v>395.7</v>
      </c>
      <c r="U47" s="10">
        <v>635.79999999999995</v>
      </c>
      <c r="V47" s="108" t="s">
        <v>74</v>
      </c>
      <c r="W47" s="88"/>
    </row>
    <row r="48" spans="1:23" ht="14.45" customHeight="1" x14ac:dyDescent="0.25">
      <c r="A48" s="256"/>
      <c r="B48" s="27" t="s">
        <v>4</v>
      </c>
      <c r="C48" s="8"/>
      <c r="D48" s="12">
        <v>115.37377500000002</v>
      </c>
      <c r="E48" s="13">
        <v>172.47615000000005</v>
      </c>
      <c r="F48" s="13">
        <v>340.27620000000013</v>
      </c>
      <c r="G48" s="14" t="s">
        <v>74</v>
      </c>
      <c r="H48" s="8"/>
      <c r="I48" s="15">
        <v>170.49780000000004</v>
      </c>
      <c r="J48" s="16">
        <v>258.26460000000003</v>
      </c>
      <c r="K48" s="16">
        <v>387.03720000000004</v>
      </c>
      <c r="L48" s="17" t="s">
        <v>74</v>
      </c>
      <c r="M48" s="88"/>
      <c r="N48" s="12">
        <v>209.7</v>
      </c>
      <c r="O48" s="13">
        <v>313.5</v>
      </c>
      <c r="P48" s="13">
        <v>618.6</v>
      </c>
      <c r="Q48" s="111" t="s">
        <v>74</v>
      </c>
      <c r="R48" s="106"/>
      <c r="S48" s="112">
        <v>309.89999999999998</v>
      </c>
      <c r="T48" s="16">
        <v>469.5</v>
      </c>
      <c r="U48" s="16">
        <v>703.7</v>
      </c>
      <c r="V48" s="114" t="s">
        <v>74</v>
      </c>
      <c r="W48" s="88"/>
    </row>
    <row r="49" spans="1:23" ht="14.45" customHeight="1" x14ac:dyDescent="0.25">
      <c r="A49" s="256"/>
      <c r="B49" s="27" t="s">
        <v>5</v>
      </c>
      <c r="C49" s="8"/>
      <c r="D49" s="12">
        <v>126.16477500000001</v>
      </c>
      <c r="E49" s="13">
        <v>201.07230000000001</v>
      </c>
      <c r="F49" s="13">
        <v>410.23785000000004</v>
      </c>
      <c r="G49" s="14" t="s">
        <v>74</v>
      </c>
      <c r="H49" s="8"/>
      <c r="I49" s="15">
        <v>187.13392500000003</v>
      </c>
      <c r="J49" s="16">
        <v>288.20962500000007</v>
      </c>
      <c r="K49" s="16">
        <v>470.66745000000009</v>
      </c>
      <c r="L49" s="17" t="s">
        <v>74</v>
      </c>
      <c r="M49" s="88"/>
      <c r="N49" s="12">
        <v>229.3</v>
      </c>
      <c r="O49" s="13">
        <v>365.5</v>
      </c>
      <c r="P49" s="13">
        <v>745.9</v>
      </c>
      <c r="Q49" s="111" t="s">
        <v>74</v>
      </c>
      <c r="R49" s="106"/>
      <c r="S49" s="112">
        <v>340.2</v>
      </c>
      <c r="T49" s="16">
        <v>524</v>
      </c>
      <c r="U49" s="16">
        <v>855.8</v>
      </c>
      <c r="V49" s="114" t="s">
        <v>74</v>
      </c>
      <c r="W49" s="88"/>
    </row>
    <row r="50" spans="1:23" ht="14.45" customHeight="1" x14ac:dyDescent="0.25">
      <c r="A50" s="256"/>
      <c r="B50" s="27" t="s">
        <v>6</v>
      </c>
      <c r="C50" s="8"/>
      <c r="D50" s="12" t="s">
        <v>74</v>
      </c>
      <c r="E50" s="13" t="s">
        <v>74</v>
      </c>
      <c r="F50" s="13" t="s">
        <v>74</v>
      </c>
      <c r="G50" s="14" t="s">
        <v>74</v>
      </c>
      <c r="H50" s="8"/>
      <c r="I50" s="15" t="s">
        <v>74</v>
      </c>
      <c r="J50" s="16" t="s">
        <v>74</v>
      </c>
      <c r="K50" s="16" t="s">
        <v>74</v>
      </c>
      <c r="L50" s="17" t="s">
        <v>74</v>
      </c>
      <c r="M50" s="88"/>
      <c r="N50" s="109" t="s">
        <v>74</v>
      </c>
      <c r="O50" s="110" t="s">
        <v>74</v>
      </c>
      <c r="P50" s="110" t="s">
        <v>74</v>
      </c>
      <c r="Q50" s="111" t="s">
        <v>74</v>
      </c>
      <c r="R50" s="106"/>
      <c r="S50" s="15" t="s">
        <v>74</v>
      </c>
      <c r="T50" s="113" t="s">
        <v>74</v>
      </c>
      <c r="U50" s="113" t="s">
        <v>74</v>
      </c>
      <c r="V50" s="114" t="s">
        <v>74</v>
      </c>
      <c r="W50" s="88"/>
    </row>
    <row r="51" spans="1:23" ht="14.45" customHeight="1" x14ac:dyDescent="0.25">
      <c r="A51" s="256"/>
      <c r="B51" s="27" t="s">
        <v>7</v>
      </c>
      <c r="C51" s="8"/>
      <c r="D51" s="12" t="s">
        <v>74</v>
      </c>
      <c r="E51" s="13" t="s">
        <v>74</v>
      </c>
      <c r="F51" s="13" t="s">
        <v>74</v>
      </c>
      <c r="G51" s="14" t="s">
        <v>74</v>
      </c>
      <c r="H51" s="8"/>
      <c r="I51" s="15" t="s">
        <v>74</v>
      </c>
      <c r="J51" s="16" t="s">
        <v>74</v>
      </c>
      <c r="K51" s="16" t="s">
        <v>74</v>
      </c>
      <c r="L51" s="17" t="s">
        <v>74</v>
      </c>
      <c r="M51" s="88"/>
      <c r="N51" s="109" t="s">
        <v>74</v>
      </c>
      <c r="O51" s="110" t="s">
        <v>74</v>
      </c>
      <c r="P51" s="110" t="s">
        <v>74</v>
      </c>
      <c r="Q51" s="111" t="s">
        <v>74</v>
      </c>
      <c r="R51" s="106"/>
      <c r="S51" s="112" t="s">
        <v>74</v>
      </c>
      <c r="T51" s="113" t="s">
        <v>74</v>
      </c>
      <c r="U51" s="113" t="s">
        <v>74</v>
      </c>
      <c r="V51" s="114" t="s">
        <v>74</v>
      </c>
      <c r="W51" s="88"/>
    </row>
    <row r="52" spans="1:23" ht="14.45" customHeight="1" x14ac:dyDescent="0.25">
      <c r="A52" s="256"/>
      <c r="B52" s="27" t="s">
        <v>9</v>
      </c>
      <c r="C52" s="8"/>
      <c r="D52" s="12" t="s">
        <v>74</v>
      </c>
      <c r="E52" s="13" t="s">
        <v>74</v>
      </c>
      <c r="F52" s="13" t="s">
        <v>74</v>
      </c>
      <c r="G52" s="14" t="s">
        <v>74</v>
      </c>
      <c r="H52" s="8"/>
      <c r="I52" s="15" t="s">
        <v>74</v>
      </c>
      <c r="J52" s="16" t="s">
        <v>74</v>
      </c>
      <c r="K52" s="16" t="s">
        <v>74</v>
      </c>
      <c r="L52" s="17" t="s">
        <v>74</v>
      </c>
      <c r="M52" s="88"/>
      <c r="N52" s="109" t="s">
        <v>74</v>
      </c>
      <c r="O52" s="110" t="s">
        <v>74</v>
      </c>
      <c r="P52" s="110" t="s">
        <v>74</v>
      </c>
      <c r="Q52" s="111" t="s">
        <v>74</v>
      </c>
      <c r="R52" s="106"/>
      <c r="S52" s="112" t="s">
        <v>74</v>
      </c>
      <c r="T52" s="113" t="s">
        <v>74</v>
      </c>
      <c r="U52" s="113" t="s">
        <v>74</v>
      </c>
      <c r="V52" s="114" t="s">
        <v>74</v>
      </c>
      <c r="W52" s="88"/>
    </row>
  </sheetData>
  <mergeCells count="15">
    <mergeCell ref="Y2:AI2"/>
    <mergeCell ref="D3:G3"/>
    <mergeCell ref="I3:L3"/>
    <mergeCell ref="Z3:AC3"/>
    <mergeCell ref="AD3:AG3"/>
    <mergeCell ref="A7:A12"/>
    <mergeCell ref="D1:L1"/>
    <mergeCell ref="N1:V1"/>
    <mergeCell ref="N3:Q3"/>
    <mergeCell ref="S3:V3"/>
    <mergeCell ref="A15:A20"/>
    <mergeCell ref="A23:A28"/>
    <mergeCell ref="A31:A36"/>
    <mergeCell ref="A39:A44"/>
    <mergeCell ref="A47:A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162A-C787-4F3B-B130-27E691ADFD75}">
  <sheetPr>
    <tabColor theme="6" tint="0.39997558519241921"/>
  </sheetPr>
  <dimension ref="A1:AI52"/>
  <sheetViews>
    <sheetView showGridLines="0" zoomScale="110" zoomScaleNormal="11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N7" sqref="N7:V5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3" width="2.5703125" style="1" customWidth="1"/>
    <col min="4" max="7" width="12.5703125" style="1" customWidth="1"/>
    <col min="8" max="8" width="1.5703125" style="1" customWidth="1"/>
    <col min="9" max="12" width="12.5703125" style="1" customWidth="1"/>
    <col min="13" max="13" width="5.28515625" customWidth="1"/>
    <col min="14" max="17" width="12.5703125" style="1" customWidth="1"/>
    <col min="18" max="18" width="1.5703125" style="1" customWidth="1"/>
    <col min="19" max="22" width="12.5703125" style="1" customWidth="1"/>
    <col min="23" max="23" width="5.42578125" customWidth="1"/>
    <col min="24" max="24" width="8.85546875" style="1" hidden="1" customWidth="1"/>
    <col min="25" max="25" width="6.42578125" style="1" hidden="1" customWidth="1"/>
    <col min="26" max="35" width="12.5703125" style="1" hidden="1" customWidth="1"/>
    <col min="36" max="16384" width="8.85546875" style="1"/>
  </cols>
  <sheetData>
    <row r="1" spans="1:35" ht="19.5" thickBot="1" x14ac:dyDescent="0.35">
      <c r="A1" s="32" t="s">
        <v>76</v>
      </c>
      <c r="B1" s="36"/>
      <c r="C1" s="3"/>
      <c r="D1" s="257" t="s">
        <v>167</v>
      </c>
      <c r="E1" s="258"/>
      <c r="F1" s="258"/>
      <c r="G1" s="258"/>
      <c r="H1" s="258"/>
      <c r="I1" s="258"/>
      <c r="J1" s="258"/>
      <c r="K1" s="258"/>
      <c r="L1" s="259"/>
      <c r="M1" s="84"/>
      <c r="N1" s="260" t="s">
        <v>168</v>
      </c>
      <c r="O1" s="261"/>
      <c r="P1" s="261"/>
      <c r="Q1" s="261"/>
      <c r="R1" s="261"/>
      <c r="S1" s="261"/>
      <c r="T1" s="261"/>
      <c r="U1" s="261"/>
      <c r="V1" s="262"/>
      <c r="W1" s="84"/>
    </row>
    <row r="2" spans="1:35" ht="15.75" thickBot="1" x14ac:dyDescent="0.3">
      <c r="A2" s="32" t="s">
        <v>77</v>
      </c>
      <c r="B2" s="36"/>
      <c r="Q2" s="82">
        <v>0.5</v>
      </c>
      <c r="Y2" s="269" t="s">
        <v>90</v>
      </c>
      <c r="Z2" s="269"/>
      <c r="AA2" s="269"/>
      <c r="AB2" s="269"/>
      <c r="AC2" s="269"/>
      <c r="AD2" s="269"/>
      <c r="AE2" s="269"/>
      <c r="AF2" s="269"/>
      <c r="AG2" s="269"/>
      <c r="AH2" s="269"/>
      <c r="AI2" s="269"/>
    </row>
    <row r="3" spans="1:35" s="4" customFormat="1" ht="15.75" thickBot="1" x14ac:dyDescent="0.3">
      <c r="A3" s="32" t="s">
        <v>78</v>
      </c>
      <c r="B3" s="34">
        <v>1</v>
      </c>
      <c r="D3" s="263" t="s">
        <v>0</v>
      </c>
      <c r="E3" s="264"/>
      <c r="F3" s="264"/>
      <c r="G3" s="265"/>
      <c r="I3" s="266" t="s">
        <v>1</v>
      </c>
      <c r="J3" s="267"/>
      <c r="K3" s="267"/>
      <c r="L3" s="268"/>
      <c r="M3" s="85"/>
      <c r="N3" s="263" t="s">
        <v>0</v>
      </c>
      <c r="O3" s="264"/>
      <c r="P3" s="264"/>
      <c r="Q3" s="265"/>
      <c r="S3" s="266" t="s">
        <v>1</v>
      </c>
      <c r="T3" s="267"/>
      <c r="U3" s="267"/>
      <c r="V3" s="268"/>
      <c r="W3" s="85"/>
      <c r="Z3" s="270" t="s">
        <v>99</v>
      </c>
      <c r="AA3" s="271"/>
      <c r="AB3" s="271"/>
      <c r="AC3" s="272"/>
      <c r="AD3" s="270" t="s">
        <v>100</v>
      </c>
      <c r="AE3" s="271"/>
      <c r="AF3" s="271"/>
      <c r="AG3" s="272"/>
    </row>
    <row r="4" spans="1:35" ht="1.5" customHeight="1" thickBot="1" x14ac:dyDescent="0.3">
      <c r="B4" s="32">
        <v>102</v>
      </c>
      <c r="D4" s="2"/>
      <c r="E4" s="2"/>
      <c r="F4" s="2"/>
      <c r="G4" s="2"/>
      <c r="I4" s="2"/>
      <c r="J4" s="2"/>
      <c r="K4" s="2"/>
      <c r="L4" s="2"/>
      <c r="M4" s="86"/>
      <c r="N4" s="2"/>
      <c r="O4" s="2"/>
      <c r="P4" s="2"/>
      <c r="Q4" s="2"/>
      <c r="S4" s="2"/>
      <c r="T4" s="2"/>
      <c r="U4" s="2"/>
      <c r="V4" s="2"/>
      <c r="W4" s="86"/>
      <c r="Z4" s="63"/>
      <c r="AC4" s="57"/>
      <c r="AD4" s="63"/>
      <c r="AG4" s="57"/>
    </row>
    <row r="5" spans="1:35" s="18" customFormat="1" ht="68.25" customHeight="1" thickBot="1" x14ac:dyDescent="0.3">
      <c r="A5" s="33" t="s">
        <v>79</v>
      </c>
      <c r="B5" s="35">
        <v>0</v>
      </c>
      <c r="D5" s="19" t="s">
        <v>2</v>
      </c>
      <c r="E5" s="20" t="s">
        <v>8</v>
      </c>
      <c r="F5" s="20" t="s">
        <v>67</v>
      </c>
      <c r="G5" s="21" t="s">
        <v>68</v>
      </c>
      <c r="H5" s="4"/>
      <c r="I5" s="22" t="s">
        <v>2</v>
      </c>
      <c r="J5" s="23" t="s">
        <v>8</v>
      </c>
      <c r="K5" s="23" t="s">
        <v>67</v>
      </c>
      <c r="L5" s="24" t="s">
        <v>68</v>
      </c>
      <c r="M5" s="87"/>
      <c r="N5" s="19" t="s">
        <v>2</v>
      </c>
      <c r="O5" s="20" t="s">
        <v>8</v>
      </c>
      <c r="P5" s="20" t="s">
        <v>67</v>
      </c>
      <c r="Q5" s="21" t="s">
        <v>68</v>
      </c>
      <c r="R5" s="4"/>
      <c r="S5" s="22" t="s">
        <v>2</v>
      </c>
      <c r="T5" s="23" t="s">
        <v>8</v>
      </c>
      <c r="U5" s="23" t="s">
        <v>67</v>
      </c>
      <c r="V5" s="24" t="s">
        <v>68</v>
      </c>
      <c r="W5" s="87"/>
      <c r="Y5" s="66" t="s">
        <v>86</v>
      </c>
      <c r="Z5" s="61" t="s">
        <v>93</v>
      </c>
      <c r="AA5" s="62" t="s">
        <v>87</v>
      </c>
      <c r="AB5" s="62" t="s">
        <v>91</v>
      </c>
      <c r="AC5" s="60" t="s">
        <v>92</v>
      </c>
      <c r="AD5" s="61" t="s">
        <v>94</v>
      </c>
      <c r="AE5" s="62" t="s">
        <v>95</v>
      </c>
      <c r="AF5" s="62" t="s">
        <v>96</v>
      </c>
      <c r="AG5" s="60" t="s">
        <v>97</v>
      </c>
      <c r="AH5" s="66" t="s">
        <v>101</v>
      </c>
      <c r="AI5" s="62" t="s">
        <v>98</v>
      </c>
    </row>
    <row r="6" spans="1:35" ht="12.75" customHeight="1" thickBot="1" x14ac:dyDescent="0.3">
      <c r="Y6" s="55"/>
      <c r="Z6" s="63"/>
      <c r="AC6" s="57"/>
      <c r="AD6" s="63"/>
      <c r="AG6" s="57"/>
      <c r="AH6" s="55"/>
    </row>
    <row r="7" spans="1:35" ht="12.75" customHeight="1" x14ac:dyDescent="0.25">
      <c r="A7" s="255" t="s">
        <v>69</v>
      </c>
      <c r="B7" s="26" t="s">
        <v>3</v>
      </c>
      <c r="C7" s="8"/>
      <c r="D7" s="5">
        <v>12.133000000000001</v>
      </c>
      <c r="E7" s="6">
        <v>15.323</v>
      </c>
      <c r="F7" s="6">
        <v>32.274000000000001</v>
      </c>
      <c r="G7" s="105">
        <v>37.147000000000006</v>
      </c>
      <c r="H7" s="8"/>
      <c r="I7" s="9">
        <v>18.545999999999999</v>
      </c>
      <c r="J7" s="10">
        <v>25.256000000000004</v>
      </c>
      <c r="K7" s="10">
        <v>40.018000000000008</v>
      </c>
      <c r="L7" s="11">
        <v>44.242000000000004</v>
      </c>
      <c r="M7" s="88"/>
      <c r="N7" s="5">
        <v>22</v>
      </c>
      <c r="O7" s="6">
        <v>27.8</v>
      </c>
      <c r="P7" s="6">
        <v>58.6</v>
      </c>
      <c r="Q7" s="105">
        <v>67.5</v>
      </c>
      <c r="R7" s="106"/>
      <c r="S7" s="107">
        <v>33.700000000000003</v>
      </c>
      <c r="T7" s="10">
        <v>45.9</v>
      </c>
      <c r="U7" s="10">
        <v>72.7</v>
      </c>
      <c r="V7" s="11">
        <v>80.400000000000006</v>
      </c>
      <c r="W7" s="88"/>
      <c r="X7" s="32" t="s">
        <v>88</v>
      </c>
      <c r="Y7" s="67">
        <v>12.298</v>
      </c>
      <c r="Z7" s="64">
        <v>12.298</v>
      </c>
      <c r="AA7" s="56">
        <v>24.596</v>
      </c>
      <c r="AB7" s="65">
        <v>24.596</v>
      </c>
      <c r="AC7" s="58">
        <v>49.192</v>
      </c>
      <c r="AD7" s="64" t="e">
        <v>#REF!</v>
      </c>
      <c r="AE7" s="56" t="e">
        <v>#REF!</v>
      </c>
      <c r="AF7" s="65" t="e">
        <v>#REF!</v>
      </c>
      <c r="AG7" s="58" t="e">
        <v>#REF!</v>
      </c>
      <c r="AH7" s="67">
        <v>1.8447</v>
      </c>
      <c r="AI7" s="56" t="e">
        <v>#REF!</v>
      </c>
    </row>
    <row r="8" spans="1:35" ht="14.45" customHeight="1" x14ac:dyDescent="0.25">
      <c r="A8" s="256"/>
      <c r="B8" s="27" t="s">
        <v>4</v>
      </c>
      <c r="C8" s="8"/>
      <c r="D8" s="12">
        <v>12.738000000000001</v>
      </c>
      <c r="E8" s="13">
        <v>19.723000000000003</v>
      </c>
      <c r="F8" s="13">
        <v>38.863</v>
      </c>
      <c r="G8" s="111">
        <v>44.946000000000005</v>
      </c>
      <c r="H8" s="8"/>
      <c r="I8" s="15">
        <v>19.481000000000002</v>
      </c>
      <c r="J8" s="16">
        <v>30.217000000000002</v>
      </c>
      <c r="K8" s="16">
        <v>44.594000000000001</v>
      </c>
      <c r="L8" s="17">
        <v>53.218000000000011</v>
      </c>
      <c r="M8" s="88"/>
      <c r="N8" s="12">
        <v>23.1</v>
      </c>
      <c r="O8" s="13">
        <v>35.799999999999997</v>
      </c>
      <c r="P8" s="13">
        <v>70.599999999999994</v>
      </c>
      <c r="Q8" s="111">
        <v>81.7</v>
      </c>
      <c r="R8" s="106"/>
      <c r="S8" s="112">
        <v>35.4</v>
      </c>
      <c r="T8" s="16">
        <v>54.9</v>
      </c>
      <c r="U8" s="16">
        <v>81</v>
      </c>
      <c r="V8" s="17">
        <v>96.7</v>
      </c>
      <c r="W8" s="88"/>
      <c r="X8" s="73" t="s">
        <v>89</v>
      </c>
      <c r="Y8" s="68">
        <v>9.44</v>
      </c>
      <c r="Z8" s="69">
        <v>9.44</v>
      </c>
      <c r="AA8" s="70">
        <v>18.88</v>
      </c>
      <c r="AB8" s="71">
        <v>18.88</v>
      </c>
      <c r="AC8" s="72">
        <v>37.76</v>
      </c>
      <c r="AD8" s="69" t="e">
        <v>#REF!</v>
      </c>
      <c r="AE8" s="70" t="e">
        <v>#REF!</v>
      </c>
      <c r="AF8" s="71" t="e">
        <v>#REF!</v>
      </c>
      <c r="AG8" s="72" t="e">
        <v>#REF!</v>
      </c>
      <c r="AH8" s="68">
        <v>1.4159999999999999</v>
      </c>
      <c r="AI8" s="70" t="e">
        <v>#REF!</v>
      </c>
    </row>
    <row r="9" spans="1:35" ht="14.45" customHeight="1" x14ac:dyDescent="0.25">
      <c r="A9" s="256"/>
      <c r="B9" s="27" t="s">
        <v>5</v>
      </c>
      <c r="C9" s="8"/>
      <c r="D9" s="12">
        <v>14.058</v>
      </c>
      <c r="E9" s="13">
        <v>23.221</v>
      </c>
      <c r="F9" s="13">
        <v>47.432000000000002</v>
      </c>
      <c r="G9" s="111">
        <v>55.462000000000003</v>
      </c>
      <c r="H9" s="8"/>
      <c r="I9" s="15">
        <v>21.516000000000002</v>
      </c>
      <c r="J9" s="16">
        <v>33.880000000000003</v>
      </c>
      <c r="K9" s="16">
        <v>54.824000000000005</v>
      </c>
      <c r="L9" s="17">
        <v>61.644000000000005</v>
      </c>
      <c r="M9" s="88"/>
      <c r="N9" s="12">
        <v>25.5</v>
      </c>
      <c r="O9" s="13">
        <v>42.2</v>
      </c>
      <c r="P9" s="13">
        <v>86.2</v>
      </c>
      <c r="Q9" s="111">
        <v>100.8</v>
      </c>
      <c r="R9" s="106"/>
      <c r="S9" s="112">
        <v>39.1</v>
      </c>
      <c r="T9" s="16">
        <v>61.6</v>
      </c>
      <c r="U9" s="16">
        <v>99.6</v>
      </c>
      <c r="V9" s="17">
        <v>112</v>
      </c>
      <c r="W9" s="88"/>
      <c r="Y9" s="37"/>
    </row>
    <row r="10" spans="1:35" ht="14.45" customHeight="1" x14ac:dyDescent="0.25">
      <c r="A10" s="256"/>
      <c r="B10" s="27" t="s">
        <v>6</v>
      </c>
      <c r="C10" s="8"/>
      <c r="D10" s="12">
        <v>15.510000000000002</v>
      </c>
      <c r="E10" s="13">
        <v>30.668000000000003</v>
      </c>
      <c r="F10" s="13">
        <v>58.586000000000006</v>
      </c>
      <c r="G10" s="111">
        <v>69.509</v>
      </c>
      <c r="H10" s="8"/>
      <c r="I10" s="15">
        <v>23.694000000000003</v>
      </c>
      <c r="J10" s="16">
        <v>43.241000000000007</v>
      </c>
      <c r="K10" s="16">
        <v>67.628</v>
      </c>
      <c r="L10" s="17">
        <v>79.915000000000006</v>
      </c>
      <c r="M10" s="88"/>
      <c r="N10" s="12">
        <v>28.2</v>
      </c>
      <c r="O10" s="13">
        <v>55.7</v>
      </c>
      <c r="P10" s="13">
        <v>106.5</v>
      </c>
      <c r="Q10" s="111">
        <v>126.3</v>
      </c>
      <c r="R10" s="106"/>
      <c r="S10" s="112">
        <v>43</v>
      </c>
      <c r="T10" s="16">
        <v>78.599999999999994</v>
      </c>
      <c r="U10" s="16">
        <v>122.9</v>
      </c>
      <c r="V10" s="17">
        <v>145.19999999999999</v>
      </c>
      <c r="W10" s="88"/>
      <c r="Y10" s="37"/>
      <c r="Z10" s="37"/>
      <c r="AA10" s="37"/>
      <c r="AB10" s="37"/>
      <c r="AC10" s="37"/>
      <c r="AD10" s="37"/>
      <c r="AE10" s="37"/>
      <c r="AF10" s="37"/>
      <c r="AG10" s="37"/>
      <c r="AH10" s="56"/>
      <c r="AI10" s="56"/>
    </row>
    <row r="11" spans="1:35" ht="14.45" customHeight="1" x14ac:dyDescent="0.25">
      <c r="A11" s="256"/>
      <c r="B11" s="27" t="s">
        <v>7</v>
      </c>
      <c r="C11" s="8"/>
      <c r="D11" s="12">
        <v>15.532</v>
      </c>
      <c r="E11" s="13">
        <v>36.179000000000002</v>
      </c>
      <c r="F11" s="13">
        <v>65.824000000000012</v>
      </c>
      <c r="G11" s="111">
        <v>76.670000000000016</v>
      </c>
      <c r="H11" s="8"/>
      <c r="I11" s="15">
        <v>23.705000000000002</v>
      </c>
      <c r="J11" s="16">
        <v>50.666000000000004</v>
      </c>
      <c r="K11" s="16">
        <v>74.646000000000001</v>
      </c>
      <c r="L11" s="17">
        <v>86.504000000000005</v>
      </c>
      <c r="M11" s="88"/>
      <c r="N11" s="109">
        <v>28.2</v>
      </c>
      <c r="O11" s="13">
        <v>65.7</v>
      </c>
      <c r="P11" s="13">
        <v>119.6</v>
      </c>
      <c r="Q11" s="111">
        <v>139.30000000000001</v>
      </c>
      <c r="R11" s="106"/>
      <c r="S11" s="112">
        <v>43.1</v>
      </c>
      <c r="T11" s="16">
        <v>92.1</v>
      </c>
      <c r="U11" s="16">
        <v>135.69999999999999</v>
      </c>
      <c r="V11" s="17">
        <v>157.19999999999999</v>
      </c>
      <c r="W11" s="88"/>
    </row>
    <row r="12" spans="1:35" ht="14.45" customHeight="1" x14ac:dyDescent="0.25">
      <c r="A12" s="256"/>
      <c r="B12" s="27" t="s">
        <v>9</v>
      </c>
      <c r="C12" s="8"/>
      <c r="D12" s="12" t="s">
        <v>74</v>
      </c>
      <c r="E12" s="13">
        <v>4.8180000000000005</v>
      </c>
      <c r="F12" s="13">
        <v>9.3060000000000009</v>
      </c>
      <c r="G12" s="111">
        <v>12.551000000000002</v>
      </c>
      <c r="H12" s="8"/>
      <c r="I12" s="15" t="s">
        <v>74</v>
      </c>
      <c r="J12" s="16">
        <v>6.5450000000000008</v>
      </c>
      <c r="K12" s="16">
        <v>10.175000000000001</v>
      </c>
      <c r="L12" s="17">
        <v>13.596</v>
      </c>
      <c r="M12" s="88"/>
      <c r="N12" s="109" t="s">
        <v>74</v>
      </c>
      <c r="O12" s="13">
        <v>10.1</v>
      </c>
      <c r="P12" s="13">
        <v>16.899999999999999</v>
      </c>
      <c r="Q12" s="111">
        <v>22.8</v>
      </c>
      <c r="R12" s="106"/>
      <c r="S12" s="112" t="s">
        <v>74</v>
      </c>
      <c r="T12" s="16">
        <v>11.9</v>
      </c>
      <c r="U12" s="16">
        <v>18.5</v>
      </c>
      <c r="V12" s="17">
        <v>24.7</v>
      </c>
      <c r="W12" s="88"/>
    </row>
    <row r="13" spans="1:35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9"/>
      <c r="N13" s="106"/>
      <c r="O13" s="106"/>
      <c r="P13" s="106"/>
      <c r="Q13" s="106"/>
      <c r="R13" s="106"/>
      <c r="S13" s="106"/>
      <c r="T13" s="106"/>
      <c r="U13" s="106"/>
      <c r="V13" s="106"/>
      <c r="W13" s="89"/>
    </row>
    <row r="14" spans="1:35" ht="15.75" thickBot="1" x14ac:dyDescent="0.3">
      <c r="B14" s="28" t="s">
        <v>75</v>
      </c>
      <c r="C14" s="28"/>
      <c r="D14" s="29">
        <v>1.0900000000000001</v>
      </c>
      <c r="E14" s="28"/>
      <c r="F14" s="28"/>
      <c r="G14" s="28"/>
      <c r="H14" s="28"/>
      <c r="I14" s="29">
        <v>1.0900000000000001</v>
      </c>
      <c r="J14" s="8"/>
      <c r="K14" s="8"/>
      <c r="N14" s="106"/>
      <c r="O14" s="106"/>
      <c r="P14" s="106"/>
      <c r="Q14" s="106"/>
      <c r="R14" s="106"/>
      <c r="S14" s="106"/>
      <c r="T14" s="106"/>
      <c r="U14" s="106"/>
      <c r="Z14" s="32"/>
      <c r="AA14" s="56"/>
      <c r="AB14" s="56"/>
      <c r="AC14" s="56"/>
      <c r="AD14" s="56"/>
      <c r="AE14" s="56"/>
      <c r="AF14" s="56"/>
      <c r="AG14" s="56"/>
    </row>
    <row r="15" spans="1:35" ht="14.45" customHeight="1" x14ac:dyDescent="0.25">
      <c r="A15" s="255" t="s">
        <v>70</v>
      </c>
      <c r="B15" s="26" t="s">
        <v>3</v>
      </c>
      <c r="C15" s="8"/>
      <c r="D15" s="5">
        <v>13.224970000000003</v>
      </c>
      <c r="E15" s="6">
        <v>16.702070000000003</v>
      </c>
      <c r="F15" s="6">
        <v>35.178660000000001</v>
      </c>
      <c r="G15" s="7">
        <v>40.490230000000011</v>
      </c>
      <c r="H15" s="8"/>
      <c r="I15" s="9">
        <v>20.215140000000002</v>
      </c>
      <c r="J15" s="10">
        <v>27.529040000000006</v>
      </c>
      <c r="K15" s="10">
        <v>43.619620000000012</v>
      </c>
      <c r="L15" s="11">
        <v>48.223780000000005</v>
      </c>
      <c r="M15" s="88"/>
      <c r="N15" s="5">
        <v>23.9</v>
      </c>
      <c r="O15" s="6">
        <v>30.3</v>
      </c>
      <c r="P15" s="6">
        <v>63.8</v>
      </c>
      <c r="Q15" s="105">
        <v>73.5</v>
      </c>
      <c r="R15" s="106"/>
      <c r="S15" s="107">
        <v>36.700000000000003</v>
      </c>
      <c r="T15" s="10">
        <v>50</v>
      </c>
      <c r="U15" s="10">
        <v>79.2</v>
      </c>
      <c r="V15" s="11">
        <v>87.6</v>
      </c>
      <c r="W15" s="88"/>
      <c r="Z15" s="32"/>
      <c r="AA15" s="56"/>
      <c r="AB15" s="56"/>
      <c r="AC15" s="56"/>
      <c r="AD15" s="56"/>
      <c r="AE15" s="56"/>
      <c r="AF15" s="56"/>
      <c r="AG15" s="56"/>
    </row>
    <row r="16" spans="1:35" ht="14.45" customHeight="1" x14ac:dyDescent="0.25">
      <c r="A16" s="256"/>
      <c r="B16" s="27" t="s">
        <v>4</v>
      </c>
      <c r="C16" s="8"/>
      <c r="D16" s="12">
        <v>13.884420000000002</v>
      </c>
      <c r="E16" s="13">
        <v>21.498070000000006</v>
      </c>
      <c r="F16" s="13">
        <v>42.360670000000006</v>
      </c>
      <c r="G16" s="14">
        <v>48.991140000000009</v>
      </c>
      <c r="H16" s="8"/>
      <c r="I16" s="15">
        <v>21.234290000000005</v>
      </c>
      <c r="J16" s="16">
        <v>32.936530000000005</v>
      </c>
      <c r="K16" s="16">
        <v>48.607460000000003</v>
      </c>
      <c r="L16" s="17">
        <v>58.007620000000017</v>
      </c>
      <c r="M16" s="88"/>
      <c r="N16" s="12">
        <v>25.1</v>
      </c>
      <c r="O16" s="13">
        <v>39</v>
      </c>
      <c r="P16" s="13">
        <v>76.900000000000006</v>
      </c>
      <c r="Q16" s="111">
        <v>89</v>
      </c>
      <c r="R16" s="106"/>
      <c r="S16" s="112">
        <v>38.5</v>
      </c>
      <c r="T16" s="16">
        <v>59.8</v>
      </c>
      <c r="U16" s="16">
        <v>88.2</v>
      </c>
      <c r="V16" s="17">
        <v>105.4</v>
      </c>
      <c r="W16" s="88"/>
      <c r="X16" s="37"/>
      <c r="Y16" s="37"/>
      <c r="Z16" s="32"/>
      <c r="AA16" s="56"/>
      <c r="AB16" s="56"/>
      <c r="AC16" s="56"/>
      <c r="AD16" s="56"/>
      <c r="AE16" s="56"/>
      <c r="AF16" s="56"/>
      <c r="AG16" s="56"/>
    </row>
    <row r="17" spans="1:33" ht="14.45" customHeight="1" x14ac:dyDescent="0.25">
      <c r="A17" s="256"/>
      <c r="B17" s="27" t="s">
        <v>5</v>
      </c>
      <c r="C17" s="8"/>
      <c r="D17" s="12">
        <v>15.323220000000001</v>
      </c>
      <c r="E17" s="13">
        <v>25.310890000000001</v>
      </c>
      <c r="F17" s="13">
        <v>51.700880000000005</v>
      </c>
      <c r="G17" s="14">
        <v>60.453580000000009</v>
      </c>
      <c r="H17" s="8"/>
      <c r="I17" s="15">
        <v>23.452440000000003</v>
      </c>
      <c r="J17" s="16">
        <v>36.929200000000009</v>
      </c>
      <c r="K17" s="16">
        <v>59.758160000000011</v>
      </c>
      <c r="L17" s="17">
        <v>67.191960000000009</v>
      </c>
      <c r="M17" s="88"/>
      <c r="N17" s="12">
        <v>27.7</v>
      </c>
      <c r="O17" s="13">
        <v>45.9</v>
      </c>
      <c r="P17" s="13">
        <v>93.9</v>
      </c>
      <c r="Q17" s="111">
        <v>109.8</v>
      </c>
      <c r="R17" s="106"/>
      <c r="S17" s="112">
        <v>42.6</v>
      </c>
      <c r="T17" s="16">
        <v>67.099999999999994</v>
      </c>
      <c r="U17" s="16">
        <v>108.5</v>
      </c>
      <c r="V17" s="17">
        <v>122</v>
      </c>
      <c r="W17" s="88"/>
      <c r="Z17" s="32"/>
      <c r="AA17" s="56"/>
      <c r="AB17" s="56"/>
      <c r="AC17" s="56"/>
      <c r="AD17" s="56"/>
      <c r="AE17" s="56"/>
      <c r="AF17" s="56"/>
      <c r="AG17" s="56"/>
    </row>
    <row r="18" spans="1:33" ht="14.45" customHeight="1" x14ac:dyDescent="0.25">
      <c r="A18" s="256"/>
      <c r="B18" s="27" t="s">
        <v>6</v>
      </c>
      <c r="C18" s="8"/>
      <c r="D18" s="12">
        <v>16.905900000000003</v>
      </c>
      <c r="E18" s="13">
        <v>33.428120000000007</v>
      </c>
      <c r="F18" s="13">
        <v>63.858740000000012</v>
      </c>
      <c r="G18" s="14">
        <v>75.764810000000011</v>
      </c>
      <c r="H18" s="8"/>
      <c r="I18" s="15">
        <v>25.826460000000004</v>
      </c>
      <c r="J18" s="16">
        <v>47.132690000000011</v>
      </c>
      <c r="K18" s="16">
        <v>73.714520000000007</v>
      </c>
      <c r="L18" s="17">
        <v>87.107350000000011</v>
      </c>
      <c r="M18" s="88"/>
      <c r="N18" s="12">
        <v>30.7</v>
      </c>
      <c r="O18" s="13">
        <v>60.7</v>
      </c>
      <c r="P18" s="13">
        <v>116</v>
      </c>
      <c r="Q18" s="111">
        <v>137.6</v>
      </c>
      <c r="R18" s="106"/>
      <c r="S18" s="112">
        <v>46.8</v>
      </c>
      <c r="T18" s="16">
        <v>85.6</v>
      </c>
      <c r="U18" s="16">
        <v>133.9</v>
      </c>
      <c r="V18" s="17">
        <v>158.19999999999999</v>
      </c>
      <c r="W18" s="88"/>
      <c r="Z18" s="32"/>
    </row>
    <row r="19" spans="1:33" ht="14.45" customHeight="1" x14ac:dyDescent="0.25">
      <c r="A19" s="256"/>
      <c r="B19" s="27" t="s">
        <v>7</v>
      </c>
      <c r="C19" s="8"/>
      <c r="D19" s="12">
        <v>16.929880000000001</v>
      </c>
      <c r="E19" s="13">
        <v>39.435110000000002</v>
      </c>
      <c r="F19" s="13">
        <v>71.748160000000013</v>
      </c>
      <c r="G19" s="14">
        <v>83.570300000000017</v>
      </c>
      <c r="H19" s="8"/>
      <c r="I19" s="15">
        <v>25.838450000000005</v>
      </c>
      <c r="J19" s="16">
        <v>55.225940000000008</v>
      </c>
      <c r="K19" s="16">
        <v>81.364140000000006</v>
      </c>
      <c r="L19" s="17">
        <v>94.289360000000016</v>
      </c>
      <c r="M19" s="88"/>
      <c r="N19" s="109">
        <v>30.7</v>
      </c>
      <c r="O19" s="13">
        <v>71.599999999999994</v>
      </c>
      <c r="P19" s="13">
        <v>130.30000000000001</v>
      </c>
      <c r="Q19" s="111">
        <v>151.80000000000001</v>
      </c>
      <c r="R19" s="106"/>
      <c r="S19" s="112">
        <v>46.9</v>
      </c>
      <c r="T19" s="16">
        <v>100.3</v>
      </c>
      <c r="U19" s="16">
        <v>147.9</v>
      </c>
      <c r="V19" s="17">
        <v>171.3</v>
      </c>
      <c r="W19" s="88"/>
      <c r="Z19" s="32"/>
      <c r="AA19" s="59"/>
      <c r="AB19" s="59"/>
      <c r="AC19" s="59"/>
      <c r="AD19" s="59"/>
      <c r="AE19" s="59"/>
      <c r="AF19" s="59"/>
      <c r="AG19" s="59"/>
    </row>
    <row r="20" spans="1:33" ht="14.45" customHeight="1" x14ac:dyDescent="0.25">
      <c r="A20" s="256"/>
      <c r="B20" s="27" t="s">
        <v>9</v>
      </c>
      <c r="C20" s="8"/>
      <c r="D20" s="12" t="s">
        <v>74</v>
      </c>
      <c r="E20" s="13">
        <v>5.2516200000000008</v>
      </c>
      <c r="F20" s="13">
        <v>10.143540000000002</v>
      </c>
      <c r="G20" s="14">
        <v>13.680590000000002</v>
      </c>
      <c r="H20" s="8"/>
      <c r="I20" s="15" t="s">
        <v>74</v>
      </c>
      <c r="J20" s="16">
        <v>7.1340500000000011</v>
      </c>
      <c r="K20" s="16">
        <v>11.090750000000002</v>
      </c>
      <c r="L20" s="17">
        <v>14.819640000000001</v>
      </c>
      <c r="M20" s="88"/>
      <c r="N20" s="109" t="s">
        <v>74</v>
      </c>
      <c r="O20" s="13">
        <v>11</v>
      </c>
      <c r="P20" s="13">
        <v>18.399999999999999</v>
      </c>
      <c r="Q20" s="111">
        <v>24.8</v>
      </c>
      <c r="R20" s="106"/>
      <c r="S20" s="112" t="s">
        <v>74</v>
      </c>
      <c r="T20" s="16">
        <v>12.9</v>
      </c>
      <c r="U20" s="16">
        <v>20.100000000000001</v>
      </c>
      <c r="V20" s="17">
        <v>26.9</v>
      </c>
      <c r="W20" s="88"/>
      <c r="Z20" s="32"/>
      <c r="AA20" s="59"/>
      <c r="AB20" s="59"/>
      <c r="AC20" s="59"/>
      <c r="AD20" s="59"/>
      <c r="AE20" s="59"/>
      <c r="AF20" s="59"/>
      <c r="AG20" s="59"/>
    </row>
    <row r="21" spans="1:33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9"/>
      <c r="N21" s="106"/>
      <c r="O21" s="106"/>
      <c r="P21" s="106"/>
      <c r="Q21" s="106"/>
      <c r="R21" s="106"/>
      <c r="S21" s="106"/>
      <c r="T21" s="106"/>
      <c r="U21" s="106"/>
      <c r="V21" s="106"/>
      <c r="W21" s="89"/>
    </row>
    <row r="22" spans="1:33" ht="15.75" thickBot="1" x14ac:dyDescent="0.3">
      <c r="B22" s="28" t="s">
        <v>75</v>
      </c>
      <c r="C22" s="28"/>
      <c r="D22" s="31">
        <v>2.38</v>
      </c>
      <c r="E22" s="28"/>
      <c r="F22" s="28"/>
      <c r="G22" s="28"/>
      <c r="H22" s="28"/>
      <c r="I22" s="31">
        <v>2.38</v>
      </c>
      <c r="K22" s="8"/>
      <c r="L22" s="8"/>
      <c r="M22" s="89"/>
      <c r="N22" s="106"/>
      <c r="O22" s="106"/>
      <c r="P22" s="106"/>
      <c r="Q22" s="106"/>
      <c r="U22" s="106"/>
      <c r="V22" s="106"/>
      <c r="W22" s="89"/>
    </row>
    <row r="23" spans="1:33" ht="14.45" customHeight="1" x14ac:dyDescent="0.25">
      <c r="A23" s="255" t="s">
        <v>71</v>
      </c>
      <c r="B23" s="26" t="s">
        <v>3</v>
      </c>
      <c r="C23" s="8"/>
      <c r="D23" s="5">
        <v>28.876540000000002</v>
      </c>
      <c r="E23" s="6">
        <v>36.468739999999997</v>
      </c>
      <c r="F23" s="6">
        <v>76.812119999999993</v>
      </c>
      <c r="G23" s="7">
        <v>88.409860000000009</v>
      </c>
      <c r="H23" s="8"/>
      <c r="I23" s="9">
        <v>44.139479999999999</v>
      </c>
      <c r="J23" s="10">
        <v>60.109280000000005</v>
      </c>
      <c r="K23" s="10">
        <v>95.242840000000015</v>
      </c>
      <c r="L23" s="11">
        <v>105.29596000000001</v>
      </c>
      <c r="M23" s="88"/>
      <c r="N23" s="5">
        <v>52.3</v>
      </c>
      <c r="O23" s="6">
        <v>66.099999999999994</v>
      </c>
      <c r="P23" s="6">
        <v>139.4</v>
      </c>
      <c r="Q23" s="105">
        <v>160.6</v>
      </c>
      <c r="R23" s="106"/>
      <c r="S23" s="107">
        <v>80.2</v>
      </c>
      <c r="T23" s="10">
        <v>109.2</v>
      </c>
      <c r="U23" s="10">
        <v>173</v>
      </c>
      <c r="V23" s="11">
        <v>191.3</v>
      </c>
      <c r="W23" s="88"/>
    </row>
    <row r="24" spans="1:33" ht="14.45" customHeight="1" x14ac:dyDescent="0.25">
      <c r="A24" s="256"/>
      <c r="B24" s="27" t="s">
        <v>4</v>
      </c>
      <c r="C24" s="8"/>
      <c r="D24" s="12">
        <v>30.31644</v>
      </c>
      <c r="E24" s="13">
        <v>46.940740000000005</v>
      </c>
      <c r="F24" s="13">
        <v>92.493939999999995</v>
      </c>
      <c r="G24" s="14">
        <v>106.97148000000001</v>
      </c>
      <c r="H24" s="8"/>
      <c r="I24" s="15">
        <v>46.364780000000003</v>
      </c>
      <c r="J24" s="16">
        <v>71.916460000000001</v>
      </c>
      <c r="K24" s="16">
        <v>106.13372</v>
      </c>
      <c r="L24" s="17">
        <v>126.65884000000003</v>
      </c>
      <c r="M24" s="88"/>
      <c r="N24" s="12">
        <v>54.9</v>
      </c>
      <c r="O24" s="13">
        <v>85.2</v>
      </c>
      <c r="P24" s="13">
        <v>168</v>
      </c>
      <c r="Q24" s="111">
        <v>194.4</v>
      </c>
      <c r="R24" s="106"/>
      <c r="S24" s="112">
        <v>84.2</v>
      </c>
      <c r="T24" s="16">
        <v>130.6</v>
      </c>
      <c r="U24" s="16">
        <v>192.7</v>
      </c>
      <c r="V24" s="17">
        <v>230.1</v>
      </c>
      <c r="W24" s="88"/>
    </row>
    <row r="25" spans="1:33" ht="14.45" customHeight="1" x14ac:dyDescent="0.25">
      <c r="A25" s="256"/>
      <c r="B25" s="27" t="s">
        <v>5</v>
      </c>
      <c r="C25" s="8"/>
      <c r="D25" s="12">
        <v>33.458039999999997</v>
      </c>
      <c r="E25" s="13">
        <v>55.265979999999999</v>
      </c>
      <c r="F25" s="13">
        <v>112.88816</v>
      </c>
      <c r="G25" s="14">
        <v>131.99956</v>
      </c>
      <c r="H25" s="8"/>
      <c r="I25" s="15">
        <v>51.208080000000002</v>
      </c>
      <c r="J25" s="16">
        <v>80.634399999999999</v>
      </c>
      <c r="K25" s="16">
        <v>130.48112</v>
      </c>
      <c r="L25" s="17">
        <v>146.71272000000002</v>
      </c>
      <c r="M25" s="88"/>
      <c r="N25" s="12">
        <v>60.6</v>
      </c>
      <c r="O25" s="13">
        <v>100.4</v>
      </c>
      <c r="P25" s="13">
        <v>205.1</v>
      </c>
      <c r="Q25" s="111">
        <v>239.9</v>
      </c>
      <c r="R25" s="106"/>
      <c r="S25" s="112">
        <v>93</v>
      </c>
      <c r="T25" s="16">
        <v>146.6</v>
      </c>
      <c r="U25" s="16">
        <v>237</v>
      </c>
      <c r="V25" s="17">
        <v>266.5</v>
      </c>
      <c r="W25" s="88"/>
    </row>
    <row r="26" spans="1:33" ht="14.45" customHeight="1" x14ac:dyDescent="0.25">
      <c r="A26" s="256"/>
      <c r="B26" s="27" t="s">
        <v>6</v>
      </c>
      <c r="C26" s="8"/>
      <c r="D26" s="12">
        <v>36.913800000000002</v>
      </c>
      <c r="E26" s="13">
        <v>72.989840000000001</v>
      </c>
      <c r="F26" s="13">
        <v>139.43468000000001</v>
      </c>
      <c r="G26" s="14">
        <v>165.43142</v>
      </c>
      <c r="H26" s="8"/>
      <c r="I26" s="15">
        <v>56.391720000000007</v>
      </c>
      <c r="J26" s="16">
        <v>102.91358000000001</v>
      </c>
      <c r="K26" s="16">
        <v>160.95463999999998</v>
      </c>
      <c r="L26" s="17">
        <v>190.1977</v>
      </c>
      <c r="M26" s="88"/>
      <c r="N26" s="12">
        <v>67.099999999999994</v>
      </c>
      <c r="O26" s="13">
        <v>132.5</v>
      </c>
      <c r="P26" s="13">
        <v>253.4</v>
      </c>
      <c r="Q26" s="111">
        <v>300.5</v>
      </c>
      <c r="R26" s="106"/>
      <c r="S26" s="112">
        <v>102.3</v>
      </c>
      <c r="T26" s="16">
        <v>187</v>
      </c>
      <c r="U26" s="16">
        <v>292.5</v>
      </c>
      <c r="V26" s="17">
        <v>345.5</v>
      </c>
      <c r="W26" s="88"/>
      <c r="X26" s="37"/>
      <c r="Y26" s="37"/>
    </row>
    <row r="27" spans="1:33" ht="14.45" customHeight="1" x14ac:dyDescent="0.25">
      <c r="A27" s="256"/>
      <c r="B27" s="27" t="s">
        <v>7</v>
      </c>
      <c r="C27" s="8"/>
      <c r="D27" s="12">
        <v>36.966159999999995</v>
      </c>
      <c r="E27" s="13">
        <v>86.106020000000001</v>
      </c>
      <c r="F27" s="13">
        <v>156.66112000000001</v>
      </c>
      <c r="G27" s="14">
        <v>182.47460000000004</v>
      </c>
      <c r="H27" s="8"/>
      <c r="I27" s="15">
        <v>56.417900000000003</v>
      </c>
      <c r="J27" s="16">
        <v>120.58508</v>
      </c>
      <c r="K27" s="16">
        <v>177.65747999999999</v>
      </c>
      <c r="L27" s="17">
        <v>205.87952000000001</v>
      </c>
      <c r="M27" s="88"/>
      <c r="N27" s="109">
        <v>67.099999999999994</v>
      </c>
      <c r="O27" s="13">
        <v>156.30000000000001</v>
      </c>
      <c r="P27" s="13">
        <v>284.60000000000002</v>
      </c>
      <c r="Q27" s="111">
        <v>331.5</v>
      </c>
      <c r="R27" s="106"/>
      <c r="S27" s="112">
        <v>102.5</v>
      </c>
      <c r="T27" s="16">
        <v>219.1</v>
      </c>
      <c r="U27" s="16">
        <v>322.89999999999998</v>
      </c>
      <c r="V27" s="17">
        <v>374.1</v>
      </c>
      <c r="W27" s="88"/>
    </row>
    <row r="28" spans="1:33" ht="14.45" customHeight="1" x14ac:dyDescent="0.25">
      <c r="A28" s="256"/>
      <c r="B28" s="27" t="s">
        <v>9</v>
      </c>
      <c r="C28" s="8"/>
      <c r="D28" s="12" t="s">
        <v>74</v>
      </c>
      <c r="E28" s="13">
        <v>11.466840000000001</v>
      </c>
      <c r="F28" s="13">
        <v>22.14828</v>
      </c>
      <c r="G28" s="14">
        <v>29.871380000000002</v>
      </c>
      <c r="H28" s="8"/>
      <c r="I28" s="15" t="s">
        <v>74</v>
      </c>
      <c r="J28" s="16">
        <v>15.577100000000002</v>
      </c>
      <c r="K28" s="16">
        <v>24.2165</v>
      </c>
      <c r="L28" s="17">
        <v>32.35848</v>
      </c>
      <c r="M28" s="88"/>
      <c r="N28" s="109" t="s">
        <v>74</v>
      </c>
      <c r="O28" s="13">
        <v>24</v>
      </c>
      <c r="P28" s="13">
        <v>40.200000000000003</v>
      </c>
      <c r="Q28" s="111">
        <v>54.2</v>
      </c>
      <c r="R28" s="106"/>
      <c r="S28" s="112" t="s">
        <v>74</v>
      </c>
      <c r="T28" s="16">
        <v>28.3</v>
      </c>
      <c r="U28" s="16">
        <v>44</v>
      </c>
      <c r="V28" s="17">
        <v>58.7</v>
      </c>
      <c r="W28" s="88"/>
    </row>
    <row r="29" spans="1:33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9"/>
      <c r="N29" s="106"/>
      <c r="O29" s="106"/>
      <c r="P29" s="106"/>
      <c r="Q29" s="106"/>
      <c r="R29" s="106"/>
      <c r="S29" s="106"/>
      <c r="T29" s="106"/>
      <c r="U29" s="106"/>
      <c r="V29" s="106"/>
      <c r="W29" s="89"/>
    </row>
    <row r="30" spans="1:33" ht="15.75" thickBot="1" x14ac:dyDescent="0.3">
      <c r="B30" s="28" t="s">
        <v>75</v>
      </c>
      <c r="C30" s="28"/>
      <c r="D30" s="29">
        <v>4.3600000000000003</v>
      </c>
      <c r="E30" s="28"/>
      <c r="F30" s="28"/>
      <c r="G30" s="28"/>
      <c r="H30" s="28"/>
      <c r="I30" s="29">
        <v>4.3600000000000003</v>
      </c>
      <c r="K30" s="8"/>
      <c r="L30" s="8"/>
      <c r="M30" s="89"/>
      <c r="N30" s="106"/>
      <c r="O30" s="106"/>
      <c r="P30" s="106"/>
      <c r="Q30" s="106"/>
      <c r="R30" s="106"/>
      <c r="U30" s="106"/>
      <c r="V30" s="106"/>
      <c r="W30" s="89"/>
    </row>
    <row r="31" spans="1:33" ht="14.45" customHeight="1" x14ac:dyDescent="0.25">
      <c r="A31" s="255" t="s">
        <v>72</v>
      </c>
      <c r="B31" s="26" t="s">
        <v>3</v>
      </c>
      <c r="C31" s="8"/>
      <c r="D31" s="5">
        <v>52.89988000000001</v>
      </c>
      <c r="E31" s="6">
        <v>66.808280000000011</v>
      </c>
      <c r="F31" s="6">
        <v>140.71464</v>
      </c>
      <c r="G31" s="7">
        <v>161.96092000000004</v>
      </c>
      <c r="H31" s="8"/>
      <c r="I31" s="9">
        <v>80.860560000000007</v>
      </c>
      <c r="J31" s="10">
        <v>110.11616000000002</v>
      </c>
      <c r="K31" s="10">
        <v>174.47848000000005</v>
      </c>
      <c r="L31" s="11">
        <v>192.89512000000002</v>
      </c>
      <c r="M31" s="88"/>
      <c r="N31" s="5">
        <v>95.9</v>
      </c>
      <c r="O31" s="6">
        <v>121.2</v>
      </c>
      <c r="P31" s="6">
        <v>255.4</v>
      </c>
      <c r="Q31" s="105">
        <v>294.3</v>
      </c>
      <c r="R31" s="106"/>
      <c r="S31" s="107">
        <v>146.9</v>
      </c>
      <c r="T31" s="10">
        <v>200.1</v>
      </c>
      <c r="U31" s="10">
        <v>316.89999999999998</v>
      </c>
      <c r="V31" s="11">
        <v>350.5</v>
      </c>
      <c r="W31" s="88"/>
    </row>
    <row r="32" spans="1:33" ht="14.45" customHeight="1" x14ac:dyDescent="0.25">
      <c r="A32" s="256"/>
      <c r="B32" s="27" t="s">
        <v>4</v>
      </c>
      <c r="C32" s="8"/>
      <c r="D32" s="12">
        <v>55.537680000000009</v>
      </c>
      <c r="E32" s="13">
        <v>85.992280000000022</v>
      </c>
      <c r="F32" s="13">
        <v>169.44268000000002</v>
      </c>
      <c r="G32" s="14">
        <v>195.96456000000003</v>
      </c>
      <c r="H32" s="8"/>
      <c r="I32" s="15">
        <v>84.93716000000002</v>
      </c>
      <c r="J32" s="16">
        <v>131.74612000000002</v>
      </c>
      <c r="K32" s="16">
        <v>194.42984000000001</v>
      </c>
      <c r="L32" s="17">
        <v>232.03048000000007</v>
      </c>
      <c r="M32" s="88"/>
      <c r="N32" s="12">
        <v>100.7</v>
      </c>
      <c r="O32" s="13">
        <v>156</v>
      </c>
      <c r="P32" s="13">
        <v>307.8</v>
      </c>
      <c r="Q32" s="111">
        <v>356.2</v>
      </c>
      <c r="R32" s="106"/>
      <c r="S32" s="112">
        <v>154.30000000000001</v>
      </c>
      <c r="T32" s="16">
        <v>239.3</v>
      </c>
      <c r="U32" s="16">
        <v>353.1</v>
      </c>
      <c r="V32" s="17">
        <v>421.6</v>
      </c>
      <c r="W32" s="88"/>
    </row>
    <row r="33" spans="1:23" ht="14.45" customHeight="1" x14ac:dyDescent="0.25">
      <c r="A33" s="256"/>
      <c r="B33" s="27" t="s">
        <v>5</v>
      </c>
      <c r="C33" s="8"/>
      <c r="D33" s="12">
        <v>61.292880000000004</v>
      </c>
      <c r="E33" s="13">
        <v>101.24356</v>
      </c>
      <c r="F33" s="13">
        <v>206.80352000000002</v>
      </c>
      <c r="G33" s="14">
        <v>241.81432000000004</v>
      </c>
      <c r="H33" s="8"/>
      <c r="I33" s="15">
        <v>93.809760000000011</v>
      </c>
      <c r="J33" s="16">
        <v>147.71680000000003</v>
      </c>
      <c r="K33" s="16">
        <v>239.03264000000004</v>
      </c>
      <c r="L33" s="17">
        <v>268.76784000000004</v>
      </c>
      <c r="M33" s="88"/>
      <c r="N33" s="12">
        <v>111.1</v>
      </c>
      <c r="O33" s="13">
        <v>183.9</v>
      </c>
      <c r="P33" s="13">
        <v>375.8</v>
      </c>
      <c r="Q33" s="111">
        <v>439.4</v>
      </c>
      <c r="R33" s="106"/>
      <c r="S33" s="112">
        <v>170.4</v>
      </c>
      <c r="T33" s="16">
        <v>268.5</v>
      </c>
      <c r="U33" s="16">
        <v>434.2</v>
      </c>
      <c r="V33" s="17">
        <v>488.3</v>
      </c>
      <c r="W33" s="88"/>
    </row>
    <row r="34" spans="1:23" ht="14.45" customHeight="1" x14ac:dyDescent="0.25">
      <c r="A34" s="256"/>
      <c r="B34" s="27" t="s">
        <v>6</v>
      </c>
      <c r="C34" s="8"/>
      <c r="D34" s="12">
        <v>67.62360000000001</v>
      </c>
      <c r="E34" s="13">
        <v>133.71248000000003</v>
      </c>
      <c r="F34" s="13">
        <v>255.43496000000005</v>
      </c>
      <c r="G34" s="14">
        <v>303.05924000000005</v>
      </c>
      <c r="H34" s="8"/>
      <c r="I34" s="15">
        <v>103.30584000000002</v>
      </c>
      <c r="J34" s="16">
        <v>188.53076000000004</v>
      </c>
      <c r="K34" s="16">
        <v>294.85808000000003</v>
      </c>
      <c r="L34" s="17">
        <v>348.42940000000004</v>
      </c>
      <c r="M34" s="88"/>
      <c r="N34" s="12">
        <v>122.9</v>
      </c>
      <c r="O34" s="13">
        <v>242.8</v>
      </c>
      <c r="P34" s="13">
        <v>464.3</v>
      </c>
      <c r="Q34" s="111">
        <v>550.6</v>
      </c>
      <c r="R34" s="106"/>
      <c r="S34" s="112">
        <v>187.4</v>
      </c>
      <c r="T34" s="16">
        <v>342.6</v>
      </c>
      <c r="U34" s="16">
        <v>535.79999999999995</v>
      </c>
      <c r="V34" s="17">
        <v>633</v>
      </c>
      <c r="W34" s="88"/>
    </row>
    <row r="35" spans="1:23" ht="14.45" customHeight="1" x14ac:dyDescent="0.25">
      <c r="A35" s="256"/>
      <c r="B35" s="27" t="s">
        <v>7</v>
      </c>
      <c r="C35" s="8"/>
      <c r="D35" s="12">
        <v>67.719520000000003</v>
      </c>
      <c r="E35" s="13">
        <v>157.74044000000001</v>
      </c>
      <c r="F35" s="13">
        <v>286.99264000000005</v>
      </c>
      <c r="G35" s="14">
        <v>334.28120000000007</v>
      </c>
      <c r="H35" s="8"/>
      <c r="I35" s="15">
        <v>103.35380000000002</v>
      </c>
      <c r="J35" s="16">
        <v>220.90376000000003</v>
      </c>
      <c r="K35" s="16">
        <v>325.45656000000002</v>
      </c>
      <c r="L35" s="17">
        <v>377.15744000000007</v>
      </c>
      <c r="M35" s="88"/>
      <c r="N35" s="109">
        <v>122.9</v>
      </c>
      <c r="O35" s="13">
        <v>286.39999999999998</v>
      </c>
      <c r="P35" s="13">
        <v>521.4</v>
      </c>
      <c r="Q35" s="111">
        <v>607.29999999999995</v>
      </c>
      <c r="R35" s="106"/>
      <c r="S35" s="112">
        <v>187.9</v>
      </c>
      <c r="T35" s="16">
        <v>401.5</v>
      </c>
      <c r="U35" s="16">
        <v>591.6</v>
      </c>
      <c r="V35" s="17">
        <v>685.3</v>
      </c>
      <c r="W35" s="88"/>
    </row>
    <row r="36" spans="1:23" ht="14.45" customHeight="1" x14ac:dyDescent="0.25">
      <c r="A36" s="256"/>
      <c r="B36" s="27" t="s">
        <v>9</v>
      </c>
      <c r="C36" s="8"/>
      <c r="D36" s="12" t="s">
        <v>74</v>
      </c>
      <c r="E36" s="13">
        <v>21.006480000000003</v>
      </c>
      <c r="F36" s="13">
        <v>40.574160000000006</v>
      </c>
      <c r="G36" s="14">
        <v>54.722360000000009</v>
      </c>
      <c r="H36" s="8"/>
      <c r="I36" s="15" t="s">
        <v>74</v>
      </c>
      <c r="J36" s="16">
        <v>28.536200000000004</v>
      </c>
      <c r="K36" s="16">
        <v>44.363000000000007</v>
      </c>
      <c r="L36" s="17">
        <v>59.278560000000006</v>
      </c>
      <c r="M36" s="88"/>
      <c r="N36" s="109" t="s">
        <v>74</v>
      </c>
      <c r="O36" s="13">
        <v>44</v>
      </c>
      <c r="P36" s="13">
        <v>73.599999999999994</v>
      </c>
      <c r="Q36" s="111">
        <v>99.4</v>
      </c>
      <c r="R36" s="106"/>
      <c r="S36" s="112" t="s">
        <v>74</v>
      </c>
      <c r="T36" s="16">
        <v>51.8</v>
      </c>
      <c r="U36" s="16">
        <v>80.599999999999994</v>
      </c>
      <c r="V36" s="17">
        <v>107.6</v>
      </c>
      <c r="W36" s="88"/>
    </row>
    <row r="37" spans="1:23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9"/>
      <c r="N37" s="106"/>
      <c r="O37" s="106"/>
      <c r="P37" s="106"/>
      <c r="Q37" s="106"/>
      <c r="R37" s="106"/>
      <c r="S37" s="106"/>
      <c r="T37" s="106"/>
      <c r="U37" s="106"/>
      <c r="V37" s="106"/>
      <c r="W37" s="89"/>
    </row>
    <row r="38" spans="1:23" ht="15.75" thickBot="1" x14ac:dyDescent="0.3">
      <c r="B38" s="28" t="s">
        <v>75</v>
      </c>
      <c r="C38" s="28"/>
      <c r="D38" s="29">
        <v>6.54</v>
      </c>
      <c r="E38" s="28"/>
      <c r="F38" s="28"/>
      <c r="G38" s="28"/>
      <c r="H38" s="28"/>
      <c r="I38" s="29">
        <v>6.54</v>
      </c>
      <c r="K38" s="8"/>
      <c r="L38" s="8"/>
      <c r="M38" s="89"/>
      <c r="N38" s="106"/>
      <c r="O38" s="106"/>
      <c r="P38" s="106"/>
      <c r="Q38" s="106"/>
      <c r="R38" s="106"/>
      <c r="U38" s="106"/>
      <c r="V38" s="106"/>
      <c r="W38" s="89"/>
    </row>
    <row r="39" spans="1:23" ht="14.45" customHeight="1" x14ac:dyDescent="0.25">
      <c r="A39" s="255" t="s">
        <v>73</v>
      </c>
      <c r="B39" s="26" t="s">
        <v>3</v>
      </c>
      <c r="C39" s="8"/>
      <c r="D39" s="5">
        <v>79.349820000000008</v>
      </c>
      <c r="E39" s="6">
        <v>100.21242000000001</v>
      </c>
      <c r="F39" s="6">
        <v>211.07196000000002</v>
      </c>
      <c r="G39" s="7" t="s">
        <v>74</v>
      </c>
      <c r="H39" s="8"/>
      <c r="I39" s="9">
        <v>121.29084</v>
      </c>
      <c r="J39" s="10">
        <v>165.17424000000003</v>
      </c>
      <c r="K39" s="10">
        <v>261.71772000000004</v>
      </c>
      <c r="L39" s="11" t="s">
        <v>74</v>
      </c>
      <c r="M39" s="88"/>
      <c r="N39" s="5">
        <v>144.19999999999999</v>
      </c>
      <c r="O39" s="6">
        <v>182.2</v>
      </c>
      <c r="P39" s="6">
        <v>383.7</v>
      </c>
      <c r="Q39" s="105" t="s">
        <v>74</v>
      </c>
      <c r="R39" s="106"/>
      <c r="S39" s="107">
        <v>220.5</v>
      </c>
      <c r="T39" s="10">
        <v>300.2</v>
      </c>
      <c r="U39" s="10">
        <v>475.9</v>
      </c>
      <c r="V39" s="108" t="s">
        <v>74</v>
      </c>
      <c r="W39" s="88"/>
    </row>
    <row r="40" spans="1:23" ht="14.45" customHeight="1" x14ac:dyDescent="0.25">
      <c r="A40" s="256"/>
      <c r="B40" s="27" t="s">
        <v>4</v>
      </c>
      <c r="C40" s="8"/>
      <c r="D40" s="12">
        <v>83.306520000000006</v>
      </c>
      <c r="E40" s="13">
        <v>128.98842000000002</v>
      </c>
      <c r="F40" s="13">
        <v>254.16401999999999</v>
      </c>
      <c r="G40" s="14" t="s">
        <v>74</v>
      </c>
      <c r="H40" s="8"/>
      <c r="I40" s="15">
        <v>127.40574000000001</v>
      </c>
      <c r="J40" s="16">
        <v>197.61918000000003</v>
      </c>
      <c r="K40" s="16">
        <v>291.64476000000002</v>
      </c>
      <c r="L40" s="17" t="s">
        <v>74</v>
      </c>
      <c r="M40" s="88"/>
      <c r="N40" s="12">
        <v>151.4</v>
      </c>
      <c r="O40" s="13">
        <v>234.4</v>
      </c>
      <c r="P40" s="13">
        <v>462</v>
      </c>
      <c r="Q40" s="111" t="s">
        <v>74</v>
      </c>
      <c r="R40" s="106"/>
      <c r="S40" s="112">
        <v>231.6</v>
      </c>
      <c r="T40" s="16">
        <v>359.2</v>
      </c>
      <c r="U40" s="16">
        <v>530.20000000000005</v>
      </c>
      <c r="V40" s="114" t="s">
        <v>74</v>
      </c>
      <c r="W40" s="88"/>
    </row>
    <row r="41" spans="1:23" ht="14.45" customHeight="1" x14ac:dyDescent="0.25">
      <c r="A41" s="256"/>
      <c r="B41" s="27" t="s">
        <v>5</v>
      </c>
      <c r="C41" s="8"/>
      <c r="D41" s="12">
        <v>91.939319999999995</v>
      </c>
      <c r="E41" s="13">
        <v>151.86534</v>
      </c>
      <c r="F41" s="13">
        <v>310.20528000000002</v>
      </c>
      <c r="G41" s="14" t="s">
        <v>74</v>
      </c>
      <c r="H41" s="8"/>
      <c r="I41" s="15">
        <v>140.71464</v>
      </c>
      <c r="J41" s="16">
        <v>221.57520000000002</v>
      </c>
      <c r="K41" s="16">
        <v>358.54896000000002</v>
      </c>
      <c r="L41" s="17" t="s">
        <v>74</v>
      </c>
      <c r="M41" s="88"/>
      <c r="N41" s="12">
        <v>167.1</v>
      </c>
      <c r="O41" s="13">
        <v>276</v>
      </c>
      <c r="P41" s="13">
        <v>563.9</v>
      </c>
      <c r="Q41" s="111" t="s">
        <v>74</v>
      </c>
      <c r="R41" s="106"/>
      <c r="S41" s="112">
        <v>255.8</v>
      </c>
      <c r="T41" s="16">
        <v>402.9</v>
      </c>
      <c r="U41" s="16">
        <v>651.79999999999995</v>
      </c>
      <c r="V41" s="114" t="s">
        <v>74</v>
      </c>
      <c r="W41" s="88"/>
    </row>
    <row r="42" spans="1:23" ht="14.45" customHeight="1" x14ac:dyDescent="0.25">
      <c r="A42" s="256"/>
      <c r="B42" s="27" t="s">
        <v>6</v>
      </c>
      <c r="C42" s="8"/>
      <c r="D42" s="12" t="s">
        <v>74</v>
      </c>
      <c r="E42" s="13" t="s">
        <v>74</v>
      </c>
      <c r="F42" s="13" t="s">
        <v>74</v>
      </c>
      <c r="G42" s="14" t="s">
        <v>74</v>
      </c>
      <c r="H42" s="8"/>
      <c r="I42" s="15" t="s">
        <v>74</v>
      </c>
      <c r="J42" s="16" t="s">
        <v>74</v>
      </c>
      <c r="K42" s="16" t="s">
        <v>74</v>
      </c>
      <c r="L42" s="17" t="s">
        <v>74</v>
      </c>
      <c r="M42" s="88"/>
      <c r="N42" s="12" t="s">
        <v>74</v>
      </c>
      <c r="O42" s="13" t="s">
        <v>74</v>
      </c>
      <c r="P42" s="13" t="s">
        <v>74</v>
      </c>
      <c r="Q42" s="111" t="s">
        <v>74</v>
      </c>
      <c r="R42" s="106"/>
      <c r="S42" s="112" t="s">
        <v>74</v>
      </c>
      <c r="T42" s="113" t="s">
        <v>74</v>
      </c>
      <c r="U42" s="113" t="s">
        <v>74</v>
      </c>
      <c r="V42" s="114" t="s">
        <v>74</v>
      </c>
      <c r="W42" s="88"/>
    </row>
    <row r="43" spans="1:23" ht="14.45" customHeight="1" x14ac:dyDescent="0.25">
      <c r="A43" s="256"/>
      <c r="B43" s="27" t="s">
        <v>7</v>
      </c>
      <c r="C43" s="8"/>
      <c r="D43" s="12" t="s">
        <v>74</v>
      </c>
      <c r="E43" s="13" t="s">
        <v>74</v>
      </c>
      <c r="F43" s="13" t="s">
        <v>74</v>
      </c>
      <c r="G43" s="14" t="s">
        <v>74</v>
      </c>
      <c r="H43" s="8"/>
      <c r="I43" s="15" t="s">
        <v>74</v>
      </c>
      <c r="J43" s="16" t="s">
        <v>74</v>
      </c>
      <c r="K43" s="16" t="s">
        <v>74</v>
      </c>
      <c r="L43" s="17" t="s">
        <v>74</v>
      </c>
      <c r="M43" s="88"/>
      <c r="N43" s="109" t="s">
        <v>74</v>
      </c>
      <c r="O43" s="13" t="s">
        <v>74</v>
      </c>
      <c r="P43" s="13" t="s">
        <v>74</v>
      </c>
      <c r="Q43" s="111" t="s">
        <v>74</v>
      </c>
      <c r="R43" s="106"/>
      <c r="S43" s="112" t="s">
        <v>74</v>
      </c>
      <c r="T43" s="113" t="s">
        <v>74</v>
      </c>
      <c r="U43" s="113" t="s">
        <v>74</v>
      </c>
      <c r="V43" s="114" t="s">
        <v>74</v>
      </c>
      <c r="W43" s="88"/>
    </row>
    <row r="44" spans="1:23" ht="14.45" customHeight="1" x14ac:dyDescent="0.25">
      <c r="A44" s="256"/>
      <c r="B44" s="27" t="s">
        <v>9</v>
      </c>
      <c r="C44" s="8"/>
      <c r="D44" s="12" t="s">
        <v>74</v>
      </c>
      <c r="E44" s="13" t="s">
        <v>74</v>
      </c>
      <c r="F44" s="13" t="s">
        <v>74</v>
      </c>
      <c r="G44" s="14" t="s">
        <v>74</v>
      </c>
      <c r="H44" s="8"/>
      <c r="I44" s="15" t="s">
        <v>74</v>
      </c>
      <c r="J44" s="16" t="s">
        <v>74</v>
      </c>
      <c r="K44" s="16" t="s">
        <v>74</v>
      </c>
      <c r="L44" s="17" t="s">
        <v>74</v>
      </c>
      <c r="M44" s="88"/>
      <c r="N44" s="109" t="s">
        <v>74</v>
      </c>
      <c r="O44" s="13" t="s">
        <v>74</v>
      </c>
      <c r="P44" s="13" t="s">
        <v>74</v>
      </c>
      <c r="Q44" s="111" t="s">
        <v>74</v>
      </c>
      <c r="R44" s="106"/>
      <c r="S44" s="112" t="s">
        <v>74</v>
      </c>
      <c r="T44" s="113" t="s">
        <v>74</v>
      </c>
      <c r="U44" s="113" t="s">
        <v>74</v>
      </c>
      <c r="V44" s="114" t="s">
        <v>74</v>
      </c>
      <c r="W44" s="88"/>
    </row>
    <row r="45" spans="1:23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9"/>
      <c r="N45" s="106"/>
      <c r="O45" s="106"/>
      <c r="P45" s="106"/>
      <c r="Q45" s="106"/>
      <c r="R45" s="106"/>
      <c r="S45" s="106"/>
      <c r="T45" s="106"/>
      <c r="U45" s="106"/>
      <c r="V45" s="106"/>
      <c r="W45" s="89"/>
    </row>
    <row r="46" spans="1:23" ht="15.75" thickBot="1" x14ac:dyDescent="0.3">
      <c r="B46" s="28" t="s">
        <v>75</v>
      </c>
      <c r="C46" s="28"/>
      <c r="D46" s="30">
        <v>8.1750000000000007</v>
      </c>
      <c r="E46" s="28"/>
      <c r="F46" s="28"/>
      <c r="G46" s="28"/>
      <c r="H46" s="28"/>
      <c r="I46" s="30">
        <v>8.1750000000000007</v>
      </c>
      <c r="K46" s="8"/>
      <c r="L46" s="8"/>
      <c r="M46" s="89"/>
      <c r="N46" s="106"/>
      <c r="O46" s="106"/>
      <c r="P46" s="106"/>
      <c r="Q46" s="106"/>
      <c r="R46" s="106"/>
      <c r="U46" s="106"/>
      <c r="V46" s="106"/>
      <c r="W46" s="89"/>
    </row>
    <row r="47" spans="1:23" ht="14.45" customHeight="1" x14ac:dyDescent="0.25">
      <c r="A47" s="255" t="s">
        <v>155</v>
      </c>
      <c r="B47" s="26" t="s">
        <v>3</v>
      </c>
      <c r="C47" s="8"/>
      <c r="D47" s="5">
        <v>99.187275000000014</v>
      </c>
      <c r="E47" s="6">
        <v>125.26552500000001</v>
      </c>
      <c r="F47" s="6">
        <v>263.83995000000004</v>
      </c>
      <c r="G47" s="7" t="s">
        <v>74</v>
      </c>
      <c r="H47" s="8"/>
      <c r="I47" s="9">
        <v>151.61355</v>
      </c>
      <c r="J47" s="10">
        <v>206.46780000000004</v>
      </c>
      <c r="K47" s="10">
        <v>327.14715000000007</v>
      </c>
      <c r="L47" s="11" t="s">
        <v>74</v>
      </c>
      <c r="M47" s="88"/>
      <c r="N47" s="5">
        <v>180.3</v>
      </c>
      <c r="O47" s="6">
        <v>227.7</v>
      </c>
      <c r="P47" s="6">
        <v>479.7</v>
      </c>
      <c r="Q47" s="105" t="s">
        <v>74</v>
      </c>
      <c r="R47" s="106"/>
      <c r="S47" s="107">
        <v>275.60000000000002</v>
      </c>
      <c r="T47" s="10">
        <v>375.3</v>
      </c>
      <c r="U47" s="10">
        <v>594.79999999999995</v>
      </c>
      <c r="V47" s="108" t="s">
        <v>74</v>
      </c>
      <c r="W47" s="88"/>
    </row>
    <row r="48" spans="1:23" ht="14.45" customHeight="1" x14ac:dyDescent="0.25">
      <c r="A48" s="256"/>
      <c r="B48" s="27" t="s">
        <v>4</v>
      </c>
      <c r="C48" s="8"/>
      <c r="D48" s="12">
        <v>104.13315000000001</v>
      </c>
      <c r="E48" s="13">
        <v>161.23552500000002</v>
      </c>
      <c r="F48" s="13">
        <v>317.70502500000003</v>
      </c>
      <c r="G48" s="14" t="s">
        <v>74</v>
      </c>
      <c r="H48" s="8"/>
      <c r="I48" s="15">
        <v>159.25717500000002</v>
      </c>
      <c r="J48" s="16">
        <v>247.02397500000004</v>
      </c>
      <c r="K48" s="16">
        <v>364.55595000000005</v>
      </c>
      <c r="L48" s="17" t="s">
        <v>74</v>
      </c>
      <c r="M48" s="88"/>
      <c r="N48" s="12">
        <v>189.3</v>
      </c>
      <c r="O48" s="13">
        <v>293.10000000000002</v>
      </c>
      <c r="P48" s="13">
        <v>577.6</v>
      </c>
      <c r="Q48" s="111" t="s">
        <v>74</v>
      </c>
      <c r="R48" s="106"/>
      <c r="S48" s="112">
        <v>289.5</v>
      </c>
      <c r="T48" s="16">
        <v>449.1</v>
      </c>
      <c r="U48" s="16">
        <v>662.7</v>
      </c>
      <c r="V48" s="114" t="s">
        <v>74</v>
      </c>
      <c r="W48" s="88"/>
    </row>
    <row r="49" spans="1:23" ht="14.45" customHeight="1" x14ac:dyDescent="0.25">
      <c r="A49" s="256"/>
      <c r="B49" s="27" t="s">
        <v>5</v>
      </c>
      <c r="C49" s="8"/>
      <c r="D49" s="12">
        <v>114.92415000000001</v>
      </c>
      <c r="E49" s="13">
        <v>189.83167500000002</v>
      </c>
      <c r="F49" s="13">
        <v>387.75660000000005</v>
      </c>
      <c r="G49" s="14" t="s">
        <v>74</v>
      </c>
      <c r="H49" s="8"/>
      <c r="I49" s="15">
        <v>175.89330000000004</v>
      </c>
      <c r="J49" s="16">
        <v>276.96900000000005</v>
      </c>
      <c r="K49" s="16">
        <v>448.1862000000001</v>
      </c>
      <c r="L49" s="17" t="s">
        <v>74</v>
      </c>
      <c r="M49" s="88"/>
      <c r="N49" s="12">
        <v>208.9</v>
      </c>
      <c r="O49" s="13">
        <v>345.1</v>
      </c>
      <c r="P49" s="13">
        <v>704.9</v>
      </c>
      <c r="Q49" s="111" t="s">
        <v>74</v>
      </c>
      <c r="R49" s="106"/>
      <c r="S49" s="112">
        <v>319.8</v>
      </c>
      <c r="T49" s="16">
        <v>503.6</v>
      </c>
      <c r="U49" s="16">
        <v>814.8</v>
      </c>
      <c r="V49" s="114" t="s">
        <v>74</v>
      </c>
      <c r="W49" s="88"/>
    </row>
    <row r="50" spans="1:23" ht="14.45" customHeight="1" x14ac:dyDescent="0.25">
      <c r="A50" s="256"/>
      <c r="B50" s="27" t="s">
        <v>6</v>
      </c>
      <c r="C50" s="8"/>
      <c r="D50" s="12" t="s">
        <v>74</v>
      </c>
      <c r="E50" s="13" t="s">
        <v>74</v>
      </c>
      <c r="F50" s="13" t="s">
        <v>74</v>
      </c>
      <c r="G50" s="14" t="s">
        <v>74</v>
      </c>
      <c r="H50" s="8"/>
      <c r="I50" s="15" t="s">
        <v>74</v>
      </c>
      <c r="J50" s="16" t="s">
        <v>74</v>
      </c>
      <c r="K50" s="16" t="s">
        <v>74</v>
      </c>
      <c r="L50" s="17" t="s">
        <v>74</v>
      </c>
      <c r="M50" s="88"/>
      <c r="N50" s="109" t="s">
        <v>74</v>
      </c>
      <c r="O50" s="110" t="s">
        <v>74</v>
      </c>
      <c r="P50" s="110" t="s">
        <v>74</v>
      </c>
      <c r="Q50" s="111" t="s">
        <v>74</v>
      </c>
      <c r="R50" s="106"/>
      <c r="S50" s="15" t="s">
        <v>74</v>
      </c>
      <c r="T50" s="113" t="s">
        <v>74</v>
      </c>
      <c r="U50" s="113" t="s">
        <v>74</v>
      </c>
      <c r="V50" s="114" t="s">
        <v>74</v>
      </c>
      <c r="W50" s="88"/>
    </row>
    <row r="51" spans="1:23" ht="14.45" customHeight="1" x14ac:dyDescent="0.25">
      <c r="A51" s="256"/>
      <c r="B51" s="27" t="s">
        <v>7</v>
      </c>
      <c r="C51" s="8"/>
      <c r="D51" s="12" t="s">
        <v>74</v>
      </c>
      <c r="E51" s="13" t="s">
        <v>74</v>
      </c>
      <c r="F51" s="13" t="s">
        <v>74</v>
      </c>
      <c r="G51" s="14" t="s">
        <v>74</v>
      </c>
      <c r="H51" s="8"/>
      <c r="I51" s="15" t="s">
        <v>74</v>
      </c>
      <c r="J51" s="16" t="s">
        <v>74</v>
      </c>
      <c r="K51" s="16" t="s">
        <v>74</v>
      </c>
      <c r="L51" s="17" t="s">
        <v>74</v>
      </c>
      <c r="M51" s="88"/>
      <c r="N51" s="109" t="s">
        <v>74</v>
      </c>
      <c r="O51" s="110" t="s">
        <v>74</v>
      </c>
      <c r="P51" s="110" t="s">
        <v>74</v>
      </c>
      <c r="Q51" s="111" t="s">
        <v>74</v>
      </c>
      <c r="R51" s="106"/>
      <c r="S51" s="112" t="s">
        <v>74</v>
      </c>
      <c r="T51" s="113" t="s">
        <v>74</v>
      </c>
      <c r="U51" s="113" t="s">
        <v>74</v>
      </c>
      <c r="V51" s="114" t="s">
        <v>74</v>
      </c>
      <c r="W51" s="88"/>
    </row>
    <row r="52" spans="1:23" ht="14.45" customHeight="1" x14ac:dyDescent="0.25">
      <c r="A52" s="256"/>
      <c r="B52" s="27" t="s">
        <v>9</v>
      </c>
      <c r="C52" s="8"/>
      <c r="D52" s="12" t="s">
        <v>74</v>
      </c>
      <c r="E52" s="13" t="s">
        <v>74</v>
      </c>
      <c r="F52" s="13" t="s">
        <v>74</v>
      </c>
      <c r="G52" s="14" t="s">
        <v>74</v>
      </c>
      <c r="H52" s="8"/>
      <c r="I52" s="15" t="s">
        <v>74</v>
      </c>
      <c r="J52" s="16" t="s">
        <v>74</v>
      </c>
      <c r="K52" s="16" t="s">
        <v>74</v>
      </c>
      <c r="L52" s="17" t="s">
        <v>74</v>
      </c>
      <c r="M52" s="88"/>
      <c r="N52" s="109" t="s">
        <v>74</v>
      </c>
      <c r="O52" s="110" t="s">
        <v>74</v>
      </c>
      <c r="P52" s="110" t="s">
        <v>74</v>
      </c>
      <c r="Q52" s="111" t="s">
        <v>74</v>
      </c>
      <c r="R52" s="106"/>
      <c r="S52" s="112" t="s">
        <v>74</v>
      </c>
      <c r="T52" s="113" t="s">
        <v>74</v>
      </c>
      <c r="U52" s="113" t="s">
        <v>74</v>
      </c>
      <c r="V52" s="114" t="s">
        <v>74</v>
      </c>
      <c r="W52" s="88"/>
    </row>
  </sheetData>
  <mergeCells count="15">
    <mergeCell ref="A47:A52"/>
    <mergeCell ref="D1:L1"/>
    <mergeCell ref="Y2:AI2"/>
    <mergeCell ref="D3:G3"/>
    <mergeCell ref="I3:L3"/>
    <mergeCell ref="Z3:AC3"/>
    <mergeCell ref="AD3:AG3"/>
    <mergeCell ref="A7:A12"/>
    <mergeCell ref="A15:A20"/>
    <mergeCell ref="A23:A28"/>
    <mergeCell ref="A31:A36"/>
    <mergeCell ref="A39:A44"/>
    <mergeCell ref="N1:V1"/>
    <mergeCell ref="N3:Q3"/>
    <mergeCell ref="S3:V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CA2A-9A2D-412C-AB27-829A2AC3CFFA}">
  <sheetPr>
    <tabColor theme="3" tint="-0.249977111117893"/>
  </sheetPr>
  <dimension ref="A1:BE55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73" t="s">
        <v>138</v>
      </c>
      <c r="C1" s="172" t="s">
        <v>139</v>
      </c>
      <c r="D1" s="165">
        <v>0.12</v>
      </c>
      <c r="E1" s="18"/>
      <c r="F1" s="18"/>
      <c r="G1" s="180">
        <v>9.1999999999999998E-2</v>
      </c>
      <c r="H1" s="171" t="s">
        <v>140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78" t="s">
        <v>64</v>
      </c>
      <c r="E2" s="278"/>
      <c r="F2" s="95"/>
      <c r="G2" s="279" t="s">
        <v>104</v>
      </c>
      <c r="H2" s="279"/>
      <c r="I2" s="18"/>
      <c r="J2" s="279" t="s">
        <v>122</v>
      </c>
      <c r="K2" s="279"/>
      <c r="L2" s="18"/>
      <c r="M2" s="248" t="s">
        <v>60</v>
      </c>
      <c r="N2" s="248"/>
      <c r="O2" s="18"/>
      <c r="P2" s="248" t="s">
        <v>123</v>
      </c>
      <c r="Q2" s="248"/>
      <c r="R2" s="18"/>
      <c r="S2" s="248" t="s">
        <v>105</v>
      </c>
      <c r="T2" s="248"/>
      <c r="U2" s="18"/>
      <c r="V2" s="243" t="s">
        <v>115</v>
      </c>
      <c r="W2" s="243"/>
      <c r="X2" s="52"/>
      <c r="Y2" s="240" t="s">
        <v>116</v>
      </c>
      <c r="Z2" s="240"/>
      <c r="AB2" s="244" t="s">
        <v>153</v>
      </c>
      <c r="AC2" s="244"/>
      <c r="AE2" s="240" t="s">
        <v>151</v>
      </c>
      <c r="AF2" s="240"/>
      <c r="AH2" s="240" t="s">
        <v>152</v>
      </c>
      <c r="AI2" s="240"/>
      <c r="AK2" s="240" t="s">
        <v>66</v>
      </c>
      <c r="AL2" s="240"/>
      <c r="AN2" s="240" t="s">
        <v>127</v>
      </c>
      <c r="AO2" s="240"/>
      <c r="AQ2" s="241" t="s">
        <v>124</v>
      </c>
      <c r="AR2" s="241"/>
      <c r="AT2" s="240" t="s">
        <v>125</v>
      </c>
      <c r="AU2" s="240"/>
      <c r="AW2" s="242" t="s">
        <v>126</v>
      </c>
      <c r="AX2" s="242"/>
      <c r="AZ2" s="242" t="s">
        <v>128</v>
      </c>
      <c r="BA2" s="242"/>
      <c r="BC2" s="242" t="s">
        <v>106</v>
      </c>
      <c r="BD2" s="242"/>
    </row>
    <row r="3" spans="1:57" s="52" customFormat="1" ht="60" customHeight="1" x14ac:dyDescent="0.25">
      <c r="A3" s="97"/>
      <c r="D3" s="137" t="s">
        <v>12</v>
      </c>
      <c r="E3" s="148" t="s">
        <v>10</v>
      </c>
      <c r="F3" s="35"/>
      <c r="G3" s="152" t="s">
        <v>12</v>
      </c>
      <c r="H3" s="153" t="s">
        <v>10</v>
      </c>
      <c r="J3" s="152" t="s">
        <v>12</v>
      </c>
      <c r="K3" s="153" t="s">
        <v>10</v>
      </c>
      <c r="M3" s="130" t="s">
        <v>12</v>
      </c>
      <c r="N3" s="131" t="s">
        <v>10</v>
      </c>
      <c r="P3" s="130" t="s">
        <v>12</v>
      </c>
      <c r="Q3" s="131" t="s">
        <v>10</v>
      </c>
      <c r="S3" s="130" t="s">
        <v>12</v>
      </c>
      <c r="T3" s="131" t="s">
        <v>10</v>
      </c>
      <c r="V3" s="96" t="s">
        <v>12</v>
      </c>
      <c r="W3" s="95" t="s">
        <v>10</v>
      </c>
      <c r="Y3" s="96" t="s">
        <v>12</v>
      </c>
      <c r="Z3" s="95" t="s">
        <v>10</v>
      </c>
      <c r="AB3" s="96" t="s">
        <v>12</v>
      </c>
      <c r="AC3" s="95" t="s">
        <v>10</v>
      </c>
      <c r="AE3" s="96" t="s">
        <v>12</v>
      </c>
      <c r="AF3" s="95" t="s">
        <v>10</v>
      </c>
      <c r="AG3" s="34"/>
      <c r="AH3" s="96" t="s">
        <v>12</v>
      </c>
      <c r="AI3" s="95" t="s">
        <v>10</v>
      </c>
      <c r="AK3" s="126" t="s">
        <v>12</v>
      </c>
      <c r="AL3" s="127" t="s">
        <v>10</v>
      </c>
      <c r="AN3" s="96" t="s">
        <v>12</v>
      </c>
      <c r="AO3" s="95" t="s">
        <v>10</v>
      </c>
      <c r="AQ3" s="135" t="s">
        <v>12</v>
      </c>
      <c r="AR3" s="143" t="s">
        <v>10</v>
      </c>
      <c r="AT3" s="136" t="s">
        <v>12</v>
      </c>
      <c r="AU3" s="127" t="s">
        <v>10</v>
      </c>
      <c r="AW3" s="96" t="s">
        <v>12</v>
      </c>
      <c r="AX3" s="95" t="s">
        <v>10</v>
      </c>
      <c r="AZ3" s="96" t="s">
        <v>12</v>
      </c>
      <c r="BA3" s="95" t="s">
        <v>10</v>
      </c>
      <c r="BC3" s="140" t="s">
        <v>12</v>
      </c>
      <c r="BD3" s="95" t="s">
        <v>10</v>
      </c>
    </row>
    <row r="4" spans="1:57" x14ac:dyDescent="0.25">
      <c r="A4" s="169" t="s">
        <v>102</v>
      </c>
      <c r="B4" s="4"/>
      <c r="D4" s="138"/>
      <c r="E4" s="149"/>
      <c r="F4" s="39"/>
      <c r="G4" s="139"/>
      <c r="H4" s="139"/>
      <c r="J4" s="155"/>
      <c r="K4" s="155"/>
      <c r="M4" s="121"/>
      <c r="N4" s="121"/>
      <c r="P4" s="121"/>
      <c r="Q4" s="121"/>
      <c r="S4" s="141"/>
      <c r="T4" s="141"/>
      <c r="V4" s="75"/>
      <c r="AK4" s="129"/>
      <c r="AL4" s="129"/>
      <c r="AQ4" s="144"/>
      <c r="AR4" s="144"/>
      <c r="AT4" s="129"/>
      <c r="AU4" s="129"/>
    </row>
    <row r="5" spans="1:57" x14ac:dyDescent="0.25">
      <c r="A5" t="s">
        <v>13</v>
      </c>
      <c r="D5" s="163">
        <f>'AMT Standard'!D5+'AMT Inc Cruise'!D$38</f>
        <v>33.160000000000004</v>
      </c>
      <c r="E5" s="163">
        <f>'AMT Standard'!E5+'AMT Inc Cruise'!E$38</f>
        <v>46.19</v>
      </c>
      <c r="F5" s="81"/>
      <c r="G5" s="154">
        <f t="shared" ref="G5:H8" si="0">D5*SUM(1+$G$1/$Y$1)</f>
        <v>39.26144</v>
      </c>
      <c r="H5" s="154">
        <f t="shared" si="0"/>
        <v>54.688959999999994</v>
      </c>
      <c r="I5" s="83"/>
      <c r="J5" s="156">
        <f>G5-D5</f>
        <v>6.1014399999999966</v>
      </c>
      <c r="K5" s="156">
        <f>H5-E5</f>
        <v>8.4989599999999967</v>
      </c>
      <c r="L5" s="83"/>
      <c r="M5" s="132">
        <f>ROUND(D5*(1+$G$1*2),2)*SUM(1+$M$1)</f>
        <v>43.186</v>
      </c>
      <c r="N5" s="132">
        <f>ROUND(E5*(1+$G$1*2),2)*SUM(1+$M$1)</f>
        <v>60.158999999999999</v>
      </c>
      <c r="P5" s="132">
        <f>M5-D5</f>
        <v>10.025999999999996</v>
      </c>
      <c r="Q5" s="132">
        <f>N5-E5</f>
        <v>13.969000000000001</v>
      </c>
      <c r="S5" s="142">
        <f t="shared" ref="S5:T8" si="1">AK5/G5</f>
        <v>0.10009821341244743</v>
      </c>
      <c r="T5" s="142">
        <f t="shared" si="1"/>
        <v>0.10002018688963915</v>
      </c>
      <c r="V5" s="41">
        <f t="shared" ref="V5:W8" si="2">SUM(D5/(1-$Y$1))</f>
        <v>66.320000000000007</v>
      </c>
      <c r="W5" s="41">
        <f t="shared" si="2"/>
        <v>92.38</v>
      </c>
      <c r="X5" s="82"/>
      <c r="Y5" s="41">
        <f>ROUND(D5/(1-$Y$1)*1.2,2)</f>
        <v>79.58</v>
      </c>
      <c r="Z5" s="41">
        <f>ROUND(E5/(1-$Y$1)*1.2,2)</f>
        <v>110.86</v>
      </c>
      <c r="AB5" s="183">
        <f>ROUNDDOWN(D5/(1-$Y$1)*1.2,1)</f>
        <v>79.5</v>
      </c>
      <c r="AC5" s="183">
        <f>ROUNDDOWN(E5/(1-$Y$1)*1.2,1)</f>
        <v>110.8</v>
      </c>
      <c r="AE5" s="40">
        <f>AB5/1.2</f>
        <v>66.25</v>
      </c>
      <c r="AF5" s="40">
        <f>AC5/1.2</f>
        <v>92.333333333333329</v>
      </c>
      <c r="AH5" s="40">
        <f>Y5-AB5</f>
        <v>7.9999999999998295E-2</v>
      </c>
      <c r="AI5" s="40">
        <f>Z5-AC5</f>
        <v>6.0000000000002274E-2</v>
      </c>
      <c r="AK5" s="128">
        <f t="shared" ref="AK5:AL8" si="3">ROUND(M5*(1-(1/(1+$AL$1))),2)</f>
        <v>3.93</v>
      </c>
      <c r="AL5" s="128">
        <f t="shared" si="3"/>
        <v>5.47</v>
      </c>
      <c r="AM5" s="40"/>
      <c r="AN5" s="40">
        <f>SUM(V5-G5)-AH5</f>
        <v>26.978560000000009</v>
      </c>
      <c r="AO5" s="40">
        <f>SUM(W5-H5)-AI5</f>
        <v>37.631039999999999</v>
      </c>
      <c r="AP5" s="40"/>
      <c r="AQ5" s="145">
        <f t="shared" ref="AQ5:AR8" si="4">(SUM(G5-D5)/D5*$Y$1)</f>
        <v>9.1999999999999943E-2</v>
      </c>
      <c r="AR5" s="145">
        <f t="shared" si="4"/>
        <v>9.1999999999999971E-2</v>
      </c>
      <c r="AS5" s="40"/>
      <c r="AT5" s="147">
        <f t="shared" ref="AT5:AU8" si="5">AN5/V5</f>
        <v>0.4067937273823885</v>
      </c>
      <c r="AU5" s="147">
        <f t="shared" si="5"/>
        <v>0.40735050876813161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33.080000000000005</v>
      </c>
      <c r="BA5" s="42">
        <f t="shared" si="7"/>
        <v>46.129999999999995</v>
      </c>
      <c r="BB5" s="42"/>
      <c r="BC5" s="76">
        <f t="shared" ref="BC5:BD8" si="8">AZ5/(D5/$Y$1)</f>
        <v>0.49879372738238842</v>
      </c>
      <c r="BD5" s="76">
        <f t="shared" si="8"/>
        <v>0.49935050876813158</v>
      </c>
      <c r="BE5" s="42"/>
    </row>
    <row r="6" spans="1:57" x14ac:dyDescent="0.25">
      <c r="A6" t="s">
        <v>132</v>
      </c>
      <c r="D6" s="163">
        <f>'AMT Standard'!D6+'AMT Inc Cruise'!D$38</f>
        <v>48.72</v>
      </c>
      <c r="E6" s="163">
        <f>'AMT Standard'!E6+'AMT Inc Cruise'!E$38</f>
        <v>67.25</v>
      </c>
      <c r="F6" s="81"/>
      <c r="G6" s="154">
        <f t="shared" si="0"/>
        <v>57.684479999999994</v>
      </c>
      <c r="H6" s="154">
        <f t="shared" si="0"/>
        <v>79.623999999999995</v>
      </c>
      <c r="I6" s="83"/>
      <c r="J6" s="156">
        <f>G6-D6</f>
        <v>8.9644799999999947</v>
      </c>
      <c r="K6" s="156">
        <f>H6-E6</f>
        <v>12.373999999999995</v>
      </c>
      <c r="L6" s="83"/>
      <c r="M6" s="132">
        <f t="shared" ref="M6:N8" si="9">ROUND(D6*(1+$G$1*2),2)*SUM(1+$M$1)</f>
        <v>63.448000000000008</v>
      </c>
      <c r="N6" s="132">
        <f t="shared" si="9"/>
        <v>87.582000000000008</v>
      </c>
      <c r="P6" s="132">
        <f>M6-D6</f>
        <v>14.728000000000009</v>
      </c>
      <c r="Q6" s="132">
        <f>N6-E6</f>
        <v>20.332000000000008</v>
      </c>
      <c r="S6" s="142">
        <f t="shared" si="1"/>
        <v>0.10002690498380154</v>
      </c>
      <c r="T6" s="142">
        <f t="shared" si="1"/>
        <v>9.9969858334170603E-2</v>
      </c>
      <c r="V6" s="41">
        <f t="shared" si="2"/>
        <v>97.44</v>
      </c>
      <c r="W6" s="41">
        <f t="shared" si="2"/>
        <v>134.5</v>
      </c>
      <c r="X6" s="82"/>
      <c r="Y6" s="41">
        <f t="shared" ref="Y6:Z8" si="10">ROUND(D6/(1-$Y$1)*1.2,2)</f>
        <v>116.93</v>
      </c>
      <c r="Z6" s="41">
        <f t="shared" si="10"/>
        <v>161.4</v>
      </c>
      <c r="AB6" s="183">
        <f t="shared" ref="AB6:AC8" si="11">ROUNDDOWN(D6/(1-$Y$1)*1.2,1)</f>
        <v>116.9</v>
      </c>
      <c r="AC6" s="183">
        <f t="shared" si="11"/>
        <v>161.4</v>
      </c>
      <c r="AE6" s="40">
        <f t="shared" ref="AE6:AF8" si="12">AB6/1.2</f>
        <v>97.416666666666671</v>
      </c>
      <c r="AF6" s="40">
        <f t="shared" si="12"/>
        <v>134.5</v>
      </c>
      <c r="AH6" s="40">
        <f t="shared" ref="AH6:AI8" si="13">Y6-AB6</f>
        <v>3.0000000000001137E-2</v>
      </c>
      <c r="AI6" s="40">
        <f t="shared" si="13"/>
        <v>0</v>
      </c>
      <c r="AK6" s="128">
        <f t="shared" si="3"/>
        <v>5.77</v>
      </c>
      <c r="AL6" s="128">
        <f t="shared" si="3"/>
        <v>7.96</v>
      </c>
      <c r="AM6" s="40"/>
      <c r="AN6" s="40">
        <f t="shared" ref="AN6:AN8" si="14">SUM(V6-G6)-AH6</f>
        <v>39.725520000000003</v>
      </c>
      <c r="AO6" s="40">
        <f t="shared" ref="AO6:AO8" si="15">SUM(W6-H6)-AI6</f>
        <v>54.876000000000005</v>
      </c>
      <c r="AP6" s="40"/>
      <c r="AQ6" s="145">
        <f t="shared" si="4"/>
        <v>9.1999999999999943E-2</v>
      </c>
      <c r="AR6" s="145">
        <f t="shared" si="4"/>
        <v>9.1999999999999971E-2</v>
      </c>
      <c r="AS6" s="40"/>
      <c r="AT6" s="147">
        <f t="shared" si="5"/>
        <v>0.40769211822660101</v>
      </c>
      <c r="AU6" s="147">
        <f t="shared" si="5"/>
        <v>0.40800000000000003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48.69</v>
      </c>
      <c r="BA6" s="42">
        <f t="shared" si="7"/>
        <v>67.25</v>
      </c>
      <c r="BB6" s="42"/>
      <c r="BC6" s="76">
        <f t="shared" si="8"/>
        <v>0.49969211822660098</v>
      </c>
      <c r="BD6" s="76">
        <f t="shared" si="8"/>
        <v>0.5</v>
      </c>
      <c r="BE6" s="42"/>
    </row>
    <row r="7" spans="1:57" x14ac:dyDescent="0.25">
      <c r="A7" t="s">
        <v>14</v>
      </c>
      <c r="D7" s="163">
        <f>'AMT Standard'!D7+'AMT Inc Cruise'!D$38</f>
        <v>54.269999999999996</v>
      </c>
      <c r="E7" s="163">
        <f>'AMT Standard'!E7+'AMT Inc Cruise'!E$38</f>
        <v>76.399999999999991</v>
      </c>
      <c r="F7" s="81"/>
      <c r="G7" s="154">
        <f t="shared" si="0"/>
        <v>64.255679999999998</v>
      </c>
      <c r="H7" s="154">
        <f t="shared" si="0"/>
        <v>90.457599999999985</v>
      </c>
      <c r="J7" s="156">
        <f t="shared" ref="J7:K8" si="16">G7-D7</f>
        <v>9.9856800000000021</v>
      </c>
      <c r="K7" s="156">
        <f t="shared" si="16"/>
        <v>14.057599999999994</v>
      </c>
      <c r="M7" s="132">
        <f t="shared" si="9"/>
        <v>70.686000000000007</v>
      </c>
      <c r="N7" s="132">
        <f t="shared" si="9"/>
        <v>99.506</v>
      </c>
      <c r="P7" s="132">
        <f t="shared" ref="P7:Q8" si="17">M7-D7</f>
        <v>16.416000000000011</v>
      </c>
      <c r="Q7" s="132">
        <f t="shared" si="17"/>
        <v>23.106000000000009</v>
      </c>
      <c r="S7" s="142">
        <f t="shared" si="1"/>
        <v>0.1000689744470839</v>
      </c>
      <c r="T7" s="142">
        <f t="shared" si="1"/>
        <v>0.10004687278901941</v>
      </c>
      <c r="V7" s="41">
        <f t="shared" si="2"/>
        <v>108.53999999999999</v>
      </c>
      <c r="W7" s="41">
        <f t="shared" si="2"/>
        <v>152.79999999999998</v>
      </c>
      <c r="Y7" s="41">
        <f t="shared" si="10"/>
        <v>130.25</v>
      </c>
      <c r="Z7" s="41">
        <f t="shared" si="10"/>
        <v>183.36</v>
      </c>
      <c r="AB7" s="183">
        <f t="shared" si="11"/>
        <v>130.19999999999999</v>
      </c>
      <c r="AC7" s="183">
        <f t="shared" si="11"/>
        <v>183.3</v>
      </c>
      <c r="AE7" s="40">
        <f t="shared" si="12"/>
        <v>108.5</v>
      </c>
      <c r="AF7" s="40">
        <f t="shared" si="12"/>
        <v>152.75000000000003</v>
      </c>
      <c r="AH7" s="40">
        <f t="shared" si="13"/>
        <v>5.0000000000011369E-2</v>
      </c>
      <c r="AI7" s="40">
        <f t="shared" si="13"/>
        <v>6.0000000000002274E-2</v>
      </c>
      <c r="AK7" s="128">
        <f t="shared" si="3"/>
        <v>6.43</v>
      </c>
      <c r="AL7" s="128">
        <f t="shared" si="3"/>
        <v>9.0500000000000007</v>
      </c>
      <c r="AM7" s="40"/>
      <c r="AN7" s="40">
        <f t="shared" si="14"/>
        <v>44.234319999999983</v>
      </c>
      <c r="AO7" s="40">
        <f t="shared" si="15"/>
        <v>62.282399999999996</v>
      </c>
      <c r="AP7" s="40"/>
      <c r="AQ7" s="145">
        <f t="shared" si="4"/>
        <v>9.2000000000000026E-2</v>
      </c>
      <c r="AR7" s="145">
        <f t="shared" si="4"/>
        <v>9.1999999999999971E-2</v>
      </c>
      <c r="AS7" s="40"/>
      <c r="AT7" s="147">
        <f t="shared" si="5"/>
        <v>0.4075393403353601</v>
      </c>
      <c r="AU7" s="147">
        <f t="shared" si="5"/>
        <v>0.40760732984293196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54.219999999999985</v>
      </c>
      <c r="BA7" s="42">
        <f t="shared" si="7"/>
        <v>76.339999999999989</v>
      </c>
      <c r="BB7" s="42"/>
      <c r="BC7" s="76">
        <f t="shared" si="8"/>
        <v>0.49953934033536013</v>
      </c>
      <c r="BD7" s="76">
        <f t="shared" si="8"/>
        <v>0.49960732984293194</v>
      </c>
      <c r="BE7" s="42"/>
    </row>
    <row r="8" spans="1:57" x14ac:dyDescent="0.25">
      <c r="A8" t="s">
        <v>15</v>
      </c>
      <c r="D8" s="163">
        <f>'AMT Standard'!D8+'AMT Inc Cruise'!D$38</f>
        <v>56.47</v>
      </c>
      <c r="E8" s="163">
        <f>'AMT Standard'!E8+'AMT Inc Cruise'!E$38</f>
        <v>78.64</v>
      </c>
      <c r="F8" s="81"/>
      <c r="G8" s="154">
        <f t="shared" si="0"/>
        <v>66.860479999999995</v>
      </c>
      <c r="H8" s="154">
        <f t="shared" si="0"/>
        <v>93.109759999999994</v>
      </c>
      <c r="J8" s="156">
        <f t="shared" si="16"/>
        <v>10.390479999999997</v>
      </c>
      <c r="K8" s="156">
        <f t="shared" si="16"/>
        <v>14.469759999999994</v>
      </c>
      <c r="M8" s="132">
        <f t="shared" si="9"/>
        <v>73.546000000000006</v>
      </c>
      <c r="N8" s="132">
        <f t="shared" si="9"/>
        <v>102.42100000000001</v>
      </c>
      <c r="P8" s="132">
        <f t="shared" si="17"/>
        <v>17.076000000000008</v>
      </c>
      <c r="Q8" s="132">
        <f t="shared" si="17"/>
        <v>23.781000000000006</v>
      </c>
      <c r="S8" s="142">
        <f t="shared" si="1"/>
        <v>0.10005910816075507</v>
      </c>
      <c r="T8" s="142">
        <f t="shared" si="1"/>
        <v>9.9989517747656118E-2</v>
      </c>
      <c r="V8" s="41">
        <f t="shared" si="2"/>
        <v>112.94</v>
      </c>
      <c r="W8" s="41">
        <f t="shared" si="2"/>
        <v>157.28</v>
      </c>
      <c r="Y8" s="41">
        <f t="shared" si="10"/>
        <v>135.53</v>
      </c>
      <c r="Z8" s="41">
        <f t="shared" si="10"/>
        <v>188.74</v>
      </c>
      <c r="AB8" s="183">
        <f t="shared" si="11"/>
        <v>135.5</v>
      </c>
      <c r="AC8" s="183">
        <f t="shared" si="11"/>
        <v>188.7</v>
      </c>
      <c r="AE8" s="40">
        <f t="shared" si="12"/>
        <v>112.91666666666667</v>
      </c>
      <c r="AF8" s="40">
        <f t="shared" si="12"/>
        <v>157.25</v>
      </c>
      <c r="AH8" s="40">
        <f t="shared" si="13"/>
        <v>3.0000000000001137E-2</v>
      </c>
      <c r="AI8" s="40">
        <f t="shared" si="13"/>
        <v>4.0000000000020464E-2</v>
      </c>
      <c r="AK8" s="128">
        <f t="shared" si="3"/>
        <v>6.69</v>
      </c>
      <c r="AL8" s="128">
        <f t="shared" si="3"/>
        <v>9.31</v>
      </c>
      <c r="AM8" s="40"/>
      <c r="AN8" s="40">
        <f t="shared" si="14"/>
        <v>46.049520000000001</v>
      </c>
      <c r="AO8" s="40">
        <f t="shared" si="15"/>
        <v>64.130239999999986</v>
      </c>
      <c r="AP8" s="40"/>
      <c r="AQ8" s="145">
        <f t="shared" si="4"/>
        <v>9.1999999999999971E-2</v>
      </c>
      <c r="AR8" s="145">
        <f t="shared" si="4"/>
        <v>9.1999999999999957E-2</v>
      </c>
      <c r="AS8" s="40"/>
      <c r="AT8" s="147">
        <f t="shared" si="5"/>
        <v>0.4077343722330441</v>
      </c>
      <c r="AU8" s="147">
        <f t="shared" si="5"/>
        <v>0.40774567650050858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56.44</v>
      </c>
      <c r="BA8" s="42">
        <f t="shared" si="7"/>
        <v>78.59999999999998</v>
      </c>
      <c r="BB8" s="42"/>
      <c r="BC8" s="76">
        <f t="shared" si="8"/>
        <v>0.49973437223304407</v>
      </c>
      <c r="BD8" s="76">
        <f t="shared" si="8"/>
        <v>0.4997456765005085</v>
      </c>
      <c r="BE8" s="42"/>
    </row>
    <row r="9" spans="1:57" x14ac:dyDescent="0.25">
      <c r="A9"/>
      <c r="D9" s="163"/>
      <c r="E9" s="163"/>
      <c r="F9" s="41"/>
      <c r="G9" s="154"/>
      <c r="H9" s="154"/>
      <c r="I9" s="75"/>
      <c r="J9" s="157"/>
      <c r="K9" s="157"/>
      <c r="L9" s="75"/>
      <c r="M9" s="132"/>
      <c r="N9" s="132"/>
      <c r="P9" s="132"/>
      <c r="Q9" s="132"/>
      <c r="S9" s="141"/>
      <c r="T9" s="141"/>
      <c r="V9" s="40"/>
      <c r="W9" s="40"/>
      <c r="Y9" s="41"/>
      <c r="Z9" s="41"/>
      <c r="AK9" s="128"/>
      <c r="AL9" s="128"/>
      <c r="AM9" s="40"/>
      <c r="AN9" s="40"/>
      <c r="AO9" s="40"/>
      <c r="AP9" s="40"/>
      <c r="AQ9" s="146"/>
      <c r="AR9" s="146"/>
      <c r="AS9" s="40"/>
      <c r="AT9" s="147"/>
      <c r="AU9" s="147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9" t="s">
        <v>103</v>
      </c>
      <c r="B10" s="4"/>
      <c r="D10" s="163"/>
      <c r="E10" s="163"/>
      <c r="F10" s="41"/>
      <c r="G10" s="154"/>
      <c r="H10" s="154"/>
      <c r="J10" s="155"/>
      <c r="K10" s="155"/>
      <c r="M10" s="132"/>
      <c r="N10" s="132"/>
      <c r="P10" s="132"/>
      <c r="Q10" s="132"/>
      <c r="S10" s="141"/>
      <c r="T10" s="141"/>
      <c r="V10" s="40"/>
      <c r="W10" s="40"/>
      <c r="Y10" s="41"/>
      <c r="Z10" s="41"/>
      <c r="AK10" s="128"/>
      <c r="AL10" s="128"/>
      <c r="AM10" s="40"/>
      <c r="AN10" s="40"/>
      <c r="AO10" s="40"/>
      <c r="AP10" s="40"/>
      <c r="AQ10" s="146"/>
      <c r="AR10" s="146"/>
      <c r="AS10" s="40"/>
      <c r="AT10" s="147"/>
      <c r="AU10" s="147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</v>
      </c>
      <c r="D11" s="163">
        <f>'AMT Standard'!D11+'AMT Inc Cruise'!D$38</f>
        <v>33.160000000000004</v>
      </c>
      <c r="E11" s="163">
        <f>'AMT Standard'!E11+'AMT Inc Cruise'!E$38</f>
        <v>46.19</v>
      </c>
      <c r="F11" s="81"/>
      <c r="G11" s="154">
        <f t="shared" ref="G11:H14" si="18">D11*SUM(1+$G$1/$Y$1)</f>
        <v>39.26144</v>
      </c>
      <c r="H11" s="154">
        <f t="shared" si="18"/>
        <v>54.688959999999994</v>
      </c>
      <c r="J11" s="156">
        <f t="shared" ref="J11:K14" si="19">G11-D11</f>
        <v>6.1014399999999966</v>
      </c>
      <c r="K11" s="156">
        <f t="shared" si="19"/>
        <v>8.4989599999999967</v>
      </c>
      <c r="M11" s="132">
        <f>ROUND(D11*(1+$G$1*2),2)*SUM(1+$M$1)</f>
        <v>43.186</v>
      </c>
      <c r="N11" s="132">
        <f>ROUND(E11*(1+$G$1*2),2)*SUM(1+$M$1)</f>
        <v>60.158999999999999</v>
      </c>
      <c r="P11" s="132">
        <f t="shared" ref="P11:Q14" si="20">M11-D11</f>
        <v>10.025999999999996</v>
      </c>
      <c r="Q11" s="132">
        <f t="shared" si="20"/>
        <v>13.969000000000001</v>
      </c>
      <c r="S11" s="142">
        <f t="shared" ref="S11:T14" si="21">AK11/G11</f>
        <v>0.10009821341244743</v>
      </c>
      <c r="T11" s="142">
        <f t="shared" si="21"/>
        <v>0.10002018688963915</v>
      </c>
      <c r="V11" s="41">
        <f t="shared" ref="V11:W14" si="22">SUM(D11/(1-$Y$1))</f>
        <v>66.320000000000007</v>
      </c>
      <c r="W11" s="41">
        <f t="shared" si="22"/>
        <v>92.38</v>
      </c>
      <c r="Y11" s="41">
        <f>ROUND(D11/(1-$Y$1)*1.2,2)</f>
        <v>79.58</v>
      </c>
      <c r="Z11" s="41">
        <f>ROUND(E11/(1-$Y$1)*1.2,2)</f>
        <v>110.86</v>
      </c>
      <c r="AB11" s="183">
        <f t="shared" ref="AB11:AC14" si="23">ROUNDDOWN(D11/(1-$Y$1)*1.2,1)</f>
        <v>79.5</v>
      </c>
      <c r="AC11" s="183">
        <f t="shared" si="23"/>
        <v>110.8</v>
      </c>
      <c r="AE11" s="40">
        <f t="shared" ref="AE11:AF14" si="24">AB11/1.2</f>
        <v>66.25</v>
      </c>
      <c r="AF11" s="40">
        <f t="shared" si="24"/>
        <v>92.333333333333329</v>
      </c>
      <c r="AH11" s="40">
        <f t="shared" ref="AH11:AI14" si="25">Y11-AB11</f>
        <v>7.9999999999998295E-2</v>
      </c>
      <c r="AI11" s="40">
        <f t="shared" si="25"/>
        <v>6.0000000000002274E-2</v>
      </c>
      <c r="AK11" s="128">
        <f t="shared" ref="AK11:AL14" si="26">ROUND(M11*(1-(1/(1+$AL$1))),2)</f>
        <v>3.93</v>
      </c>
      <c r="AL11" s="128">
        <f t="shared" si="26"/>
        <v>5.47</v>
      </c>
      <c r="AM11" s="40"/>
      <c r="AN11" s="40">
        <f t="shared" ref="AN11:AN14" si="27">SUM(V11-G11)-AH11</f>
        <v>26.978560000000009</v>
      </c>
      <c r="AO11" s="40">
        <f t="shared" ref="AO11:AO14" si="28">SUM(W11-H11)-AI11</f>
        <v>37.631039999999999</v>
      </c>
      <c r="AP11" s="40"/>
      <c r="AQ11" s="145">
        <f t="shared" ref="AQ11:AR14" si="29">(SUM(G11-D11)/D11*$Y$1)</f>
        <v>9.1999999999999943E-2</v>
      </c>
      <c r="AR11" s="145">
        <f t="shared" si="29"/>
        <v>9.1999999999999971E-2</v>
      </c>
      <c r="AS11" s="40"/>
      <c r="AT11" s="147">
        <f t="shared" ref="AT11:AU14" si="30">AN11/V11</f>
        <v>0.4067937273823885</v>
      </c>
      <c r="AU11" s="147">
        <f t="shared" si="30"/>
        <v>0.40735050876813161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33.080000000000005</v>
      </c>
      <c r="BA11" s="42">
        <f t="shared" si="32"/>
        <v>46.129999999999995</v>
      </c>
      <c r="BB11" s="42"/>
      <c r="BC11" s="76">
        <f t="shared" ref="BC11:BD14" si="33">AZ11/(D11/$Y$1)</f>
        <v>0.49879372738238842</v>
      </c>
      <c r="BD11" s="76">
        <f t="shared" si="33"/>
        <v>0.49935050876813158</v>
      </c>
      <c r="BE11" s="42"/>
    </row>
    <row r="12" spans="1:57" x14ac:dyDescent="0.25">
      <c r="A12" t="s">
        <v>132</v>
      </c>
      <c r="D12" s="163">
        <f>'AMT Standard'!D12+'AMT Inc Cruise'!D$38</f>
        <v>48.72</v>
      </c>
      <c r="E12" s="163">
        <f>'AMT Standard'!E12+'AMT Inc Cruise'!E$38</f>
        <v>67.25</v>
      </c>
      <c r="F12" s="81"/>
      <c r="G12" s="154">
        <f t="shared" si="18"/>
        <v>57.684479999999994</v>
      </c>
      <c r="H12" s="154">
        <f t="shared" si="18"/>
        <v>79.623999999999995</v>
      </c>
      <c r="J12" s="156">
        <f t="shared" si="19"/>
        <v>8.9644799999999947</v>
      </c>
      <c r="K12" s="156">
        <f t="shared" si="19"/>
        <v>12.373999999999995</v>
      </c>
      <c r="M12" s="132">
        <f>ROUND(D12*(1+$G$1*2),2)*SUM(1+$M$1)</f>
        <v>63.448000000000008</v>
      </c>
      <c r="N12" s="132">
        <f t="shared" ref="M12:N14" si="34">ROUND(E12*(1+$G$1*2),2)*SUM(1+$M$1)</f>
        <v>87.582000000000008</v>
      </c>
      <c r="P12" s="132">
        <f t="shared" si="20"/>
        <v>14.728000000000009</v>
      </c>
      <c r="Q12" s="132">
        <f t="shared" si="20"/>
        <v>20.332000000000008</v>
      </c>
      <c r="S12" s="142">
        <f t="shared" si="21"/>
        <v>0.10002690498380154</v>
      </c>
      <c r="T12" s="142">
        <f t="shared" si="21"/>
        <v>9.9969858334170603E-2</v>
      </c>
      <c r="V12" s="41">
        <f t="shared" si="22"/>
        <v>97.44</v>
      </c>
      <c r="W12" s="41">
        <f t="shared" si="22"/>
        <v>134.5</v>
      </c>
      <c r="Y12" s="41">
        <f t="shared" ref="Y12:Z14" si="35">ROUND(D12/(1-$Y$1)*1.2,2)</f>
        <v>116.93</v>
      </c>
      <c r="Z12" s="41">
        <f t="shared" si="35"/>
        <v>161.4</v>
      </c>
      <c r="AB12" s="183">
        <f t="shared" si="23"/>
        <v>116.9</v>
      </c>
      <c r="AC12" s="183">
        <f t="shared" si="23"/>
        <v>161.4</v>
      </c>
      <c r="AE12" s="40">
        <f t="shared" si="24"/>
        <v>97.416666666666671</v>
      </c>
      <c r="AF12" s="40">
        <f t="shared" si="24"/>
        <v>134.5</v>
      </c>
      <c r="AH12" s="40">
        <f t="shared" si="25"/>
        <v>3.0000000000001137E-2</v>
      </c>
      <c r="AI12" s="40">
        <f t="shared" si="25"/>
        <v>0</v>
      </c>
      <c r="AK12" s="128">
        <f t="shared" si="26"/>
        <v>5.77</v>
      </c>
      <c r="AL12" s="128">
        <f t="shared" si="26"/>
        <v>7.96</v>
      </c>
      <c r="AM12" s="40"/>
      <c r="AN12" s="40">
        <f t="shared" si="27"/>
        <v>39.725520000000003</v>
      </c>
      <c r="AO12" s="40">
        <f t="shared" si="28"/>
        <v>54.876000000000005</v>
      </c>
      <c r="AP12" s="40"/>
      <c r="AQ12" s="145">
        <f t="shared" si="29"/>
        <v>9.1999999999999943E-2</v>
      </c>
      <c r="AR12" s="145">
        <f t="shared" si="29"/>
        <v>9.1999999999999971E-2</v>
      </c>
      <c r="AS12" s="40"/>
      <c r="AT12" s="147">
        <f t="shared" si="30"/>
        <v>0.40769211822660101</v>
      </c>
      <c r="AU12" s="147">
        <f t="shared" si="30"/>
        <v>0.40800000000000003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48.69</v>
      </c>
      <c r="BA12" s="42">
        <f t="shared" si="32"/>
        <v>67.25</v>
      </c>
      <c r="BB12" s="42"/>
      <c r="BC12" s="76">
        <f t="shared" si="33"/>
        <v>0.49969211822660098</v>
      </c>
      <c r="BD12" s="76">
        <f t="shared" si="33"/>
        <v>0.5</v>
      </c>
      <c r="BE12" s="42"/>
    </row>
    <row r="13" spans="1:57" x14ac:dyDescent="0.25">
      <c r="A13" t="s">
        <v>14</v>
      </c>
      <c r="D13" s="163">
        <f>'AMT Standard'!D13+'AMT Inc Cruise'!D$38</f>
        <v>54.269999999999996</v>
      </c>
      <c r="E13" s="163">
        <f>'AMT Standard'!E13+'AMT Inc Cruise'!E$38</f>
        <v>76.399999999999991</v>
      </c>
      <c r="F13" s="81"/>
      <c r="G13" s="154">
        <f t="shared" si="18"/>
        <v>64.255679999999998</v>
      </c>
      <c r="H13" s="154">
        <f t="shared" si="18"/>
        <v>90.457599999999985</v>
      </c>
      <c r="J13" s="156">
        <f t="shared" si="19"/>
        <v>9.9856800000000021</v>
      </c>
      <c r="K13" s="156">
        <f t="shared" si="19"/>
        <v>14.057599999999994</v>
      </c>
      <c r="M13" s="132">
        <f t="shared" si="34"/>
        <v>70.686000000000007</v>
      </c>
      <c r="N13" s="132">
        <f t="shared" si="34"/>
        <v>99.506</v>
      </c>
      <c r="P13" s="132">
        <f t="shared" si="20"/>
        <v>16.416000000000011</v>
      </c>
      <c r="Q13" s="132">
        <f t="shared" si="20"/>
        <v>23.106000000000009</v>
      </c>
      <c r="S13" s="142">
        <f t="shared" si="21"/>
        <v>0.1000689744470839</v>
      </c>
      <c r="T13" s="142">
        <f t="shared" si="21"/>
        <v>0.10004687278901941</v>
      </c>
      <c r="V13" s="41">
        <f t="shared" si="22"/>
        <v>108.53999999999999</v>
      </c>
      <c r="W13" s="41">
        <f t="shared" si="22"/>
        <v>152.79999999999998</v>
      </c>
      <c r="Y13" s="41">
        <f t="shared" si="35"/>
        <v>130.25</v>
      </c>
      <c r="Z13" s="41">
        <f t="shared" si="35"/>
        <v>183.36</v>
      </c>
      <c r="AB13" s="183">
        <f t="shared" si="23"/>
        <v>130.19999999999999</v>
      </c>
      <c r="AC13" s="183">
        <f t="shared" si="23"/>
        <v>183.3</v>
      </c>
      <c r="AE13" s="40">
        <f t="shared" si="24"/>
        <v>108.5</v>
      </c>
      <c r="AF13" s="40">
        <f t="shared" si="24"/>
        <v>152.75000000000003</v>
      </c>
      <c r="AH13" s="40">
        <f t="shared" si="25"/>
        <v>5.0000000000011369E-2</v>
      </c>
      <c r="AI13" s="40">
        <f t="shared" si="25"/>
        <v>6.0000000000002274E-2</v>
      </c>
      <c r="AK13" s="128">
        <f t="shared" si="26"/>
        <v>6.43</v>
      </c>
      <c r="AL13" s="128">
        <f t="shared" si="26"/>
        <v>9.0500000000000007</v>
      </c>
      <c r="AM13" s="40"/>
      <c r="AN13" s="40">
        <f t="shared" si="27"/>
        <v>44.234319999999983</v>
      </c>
      <c r="AO13" s="40">
        <f t="shared" si="28"/>
        <v>62.282399999999996</v>
      </c>
      <c r="AP13" s="40"/>
      <c r="AQ13" s="145">
        <f t="shared" si="29"/>
        <v>9.2000000000000026E-2</v>
      </c>
      <c r="AR13" s="145">
        <f t="shared" si="29"/>
        <v>9.1999999999999971E-2</v>
      </c>
      <c r="AS13" s="40"/>
      <c r="AT13" s="147">
        <f t="shared" si="30"/>
        <v>0.4075393403353601</v>
      </c>
      <c r="AU13" s="147">
        <f t="shared" si="30"/>
        <v>0.40760732984293196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54.219999999999985</v>
      </c>
      <c r="BA13" s="42">
        <f t="shared" si="32"/>
        <v>76.339999999999989</v>
      </c>
      <c r="BB13" s="42"/>
      <c r="BC13" s="76">
        <f t="shared" si="33"/>
        <v>0.49953934033536013</v>
      </c>
      <c r="BD13" s="76">
        <f t="shared" si="33"/>
        <v>0.49960732984293194</v>
      </c>
      <c r="BE13" s="42"/>
    </row>
    <row r="14" spans="1:57" x14ac:dyDescent="0.25">
      <c r="A14" t="s">
        <v>15</v>
      </c>
      <c r="D14" s="163">
        <f>'AMT Standard'!D14+'AMT Inc Cruise'!D$38</f>
        <v>56.47</v>
      </c>
      <c r="E14" s="163">
        <f>'AMT Standard'!E14+'AMT Inc Cruise'!E$38</f>
        <v>78.64</v>
      </c>
      <c r="F14" s="81"/>
      <c r="G14" s="154">
        <f t="shared" si="18"/>
        <v>66.860479999999995</v>
      </c>
      <c r="H14" s="154">
        <f t="shared" si="18"/>
        <v>93.109759999999994</v>
      </c>
      <c r="J14" s="156">
        <f t="shared" si="19"/>
        <v>10.390479999999997</v>
      </c>
      <c r="K14" s="156">
        <f t="shared" si="19"/>
        <v>14.469759999999994</v>
      </c>
      <c r="M14" s="132">
        <f t="shared" si="34"/>
        <v>73.546000000000006</v>
      </c>
      <c r="N14" s="132">
        <f t="shared" si="34"/>
        <v>102.42100000000001</v>
      </c>
      <c r="P14" s="132">
        <f t="shared" si="20"/>
        <v>17.076000000000008</v>
      </c>
      <c r="Q14" s="132">
        <f t="shared" si="20"/>
        <v>23.781000000000006</v>
      </c>
      <c r="S14" s="142">
        <f t="shared" si="21"/>
        <v>0.10005910816075507</v>
      </c>
      <c r="T14" s="142">
        <f t="shared" si="21"/>
        <v>9.9989517747656118E-2</v>
      </c>
      <c r="V14" s="41">
        <f t="shared" si="22"/>
        <v>112.94</v>
      </c>
      <c r="W14" s="41">
        <f t="shared" si="22"/>
        <v>157.28</v>
      </c>
      <c r="Y14" s="41">
        <f t="shared" si="35"/>
        <v>135.53</v>
      </c>
      <c r="Z14" s="41">
        <f t="shared" si="35"/>
        <v>188.74</v>
      </c>
      <c r="AB14" s="183">
        <f t="shared" si="23"/>
        <v>135.5</v>
      </c>
      <c r="AC14" s="183">
        <f t="shared" si="23"/>
        <v>188.7</v>
      </c>
      <c r="AE14" s="40">
        <f t="shared" si="24"/>
        <v>112.91666666666667</v>
      </c>
      <c r="AF14" s="40">
        <f t="shared" si="24"/>
        <v>157.25</v>
      </c>
      <c r="AH14" s="40">
        <f t="shared" si="25"/>
        <v>3.0000000000001137E-2</v>
      </c>
      <c r="AI14" s="40">
        <f t="shared" si="25"/>
        <v>4.0000000000020464E-2</v>
      </c>
      <c r="AK14" s="128">
        <f t="shared" si="26"/>
        <v>6.69</v>
      </c>
      <c r="AL14" s="128">
        <f t="shared" si="26"/>
        <v>9.31</v>
      </c>
      <c r="AM14" s="40"/>
      <c r="AN14" s="40">
        <f t="shared" si="27"/>
        <v>46.049520000000001</v>
      </c>
      <c r="AO14" s="40">
        <f t="shared" si="28"/>
        <v>64.130239999999986</v>
      </c>
      <c r="AP14" s="40"/>
      <c r="AQ14" s="145">
        <f t="shared" si="29"/>
        <v>9.1999999999999971E-2</v>
      </c>
      <c r="AR14" s="145">
        <f t="shared" si="29"/>
        <v>9.1999999999999957E-2</v>
      </c>
      <c r="AS14" s="40"/>
      <c r="AT14" s="147">
        <f t="shared" si="30"/>
        <v>0.4077343722330441</v>
      </c>
      <c r="AU14" s="147">
        <f t="shared" si="30"/>
        <v>0.40774567650050858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56.44</v>
      </c>
      <c r="BA14" s="42">
        <f t="shared" si="32"/>
        <v>78.59999999999998</v>
      </c>
      <c r="BB14" s="42"/>
      <c r="BC14" s="76">
        <f t="shared" si="33"/>
        <v>0.49973437223304407</v>
      </c>
      <c r="BD14" s="76">
        <f t="shared" si="33"/>
        <v>0.4997456765005085</v>
      </c>
      <c r="BE14" s="42"/>
    </row>
    <row r="15" spans="1:57" x14ac:dyDescent="0.25">
      <c r="A15"/>
      <c r="D15" s="151"/>
      <c r="E15" s="151"/>
      <c r="F15" s="41"/>
      <c r="G15" s="154"/>
      <c r="H15" s="154"/>
      <c r="J15" s="155"/>
      <c r="K15" s="155"/>
      <c r="M15" s="132"/>
      <c r="N15" s="132"/>
      <c r="P15" s="132"/>
      <c r="Q15" s="132"/>
      <c r="S15" s="141"/>
      <c r="T15" s="141"/>
      <c r="V15" s="40"/>
      <c r="W15" s="40"/>
      <c r="Y15" s="41"/>
      <c r="Z15" s="41"/>
      <c r="AK15" s="128"/>
      <c r="AL15" s="128"/>
      <c r="AM15" s="40"/>
      <c r="AN15" s="40"/>
      <c r="AO15" s="40"/>
      <c r="AP15" s="40"/>
      <c r="AQ15" s="146"/>
      <c r="AR15" s="146"/>
      <c r="AS15" s="40"/>
      <c r="AT15" s="147"/>
      <c r="AU15" s="147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9" t="s">
        <v>16</v>
      </c>
      <c r="B16" s="4"/>
      <c r="D16" s="150"/>
      <c r="E16" s="150"/>
      <c r="F16" s="41"/>
      <c r="G16" s="154"/>
      <c r="H16" s="154"/>
      <c r="J16" s="155"/>
      <c r="K16" s="155"/>
      <c r="M16" s="132"/>
      <c r="N16" s="132"/>
      <c r="P16" s="132"/>
      <c r="Q16" s="132"/>
      <c r="S16" s="141"/>
      <c r="T16" s="141"/>
      <c r="V16" s="40"/>
      <c r="W16" s="40"/>
      <c r="Y16" s="41"/>
      <c r="Z16" s="41"/>
      <c r="AK16" s="128"/>
      <c r="AL16" s="128"/>
      <c r="AM16" s="40"/>
      <c r="AN16" s="40"/>
      <c r="AO16" s="40"/>
      <c r="AP16" s="40"/>
      <c r="AQ16" s="146"/>
      <c r="AR16" s="146"/>
      <c r="AS16" s="40"/>
      <c r="AT16" s="147"/>
      <c r="AU16" s="147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</v>
      </c>
      <c r="D17" s="163">
        <f>'AMT Standard'!D17+'AMT Inc Cruise'!D$38</f>
        <v>72.2</v>
      </c>
      <c r="E17" s="163">
        <f>'AMT Standard'!E17+'AMT Inc Cruise'!E$38</f>
        <v>104.38</v>
      </c>
      <c r="F17" s="81"/>
      <c r="G17" s="154">
        <f t="shared" ref="G17:H20" si="36">D17*SUM(1+$G$1/$Y$1)</f>
        <v>85.484799999999993</v>
      </c>
      <c r="H17" s="154">
        <f t="shared" si="36"/>
        <v>123.58591999999999</v>
      </c>
      <c r="I17" s="83"/>
      <c r="J17" s="156">
        <f t="shared" ref="J17:K20" si="37">G17-D17</f>
        <v>13.28479999999999</v>
      </c>
      <c r="K17" s="156">
        <f t="shared" si="37"/>
        <v>19.205919999999992</v>
      </c>
      <c r="L17" s="83"/>
      <c r="M17" s="132">
        <f>ROUND(D17*(1+$G$1*2),2)*SUM(1+$M$1)</f>
        <v>94.028000000000006</v>
      </c>
      <c r="N17" s="132">
        <f>ROUND(E17*(1+$G$1*2),2)*SUM(1+$M$1)</f>
        <v>135.94900000000001</v>
      </c>
      <c r="P17" s="132">
        <f t="shared" ref="P17:Q20" si="38">M17-D17</f>
        <v>21.828000000000003</v>
      </c>
      <c r="Q17" s="132">
        <f t="shared" si="38"/>
        <v>31.569000000000017</v>
      </c>
      <c r="S17" s="142">
        <f t="shared" ref="S17:T20" si="39">AK17/G17</f>
        <v>0.10001778093883358</v>
      </c>
      <c r="T17" s="142">
        <f t="shared" si="39"/>
        <v>0.10001139288359062</v>
      </c>
      <c r="V17" s="41">
        <f t="shared" ref="V17:W20" si="40">SUM(D17/(1-$Y$1))</f>
        <v>144.4</v>
      </c>
      <c r="W17" s="41">
        <f t="shared" si="40"/>
        <v>208.76</v>
      </c>
      <c r="Y17" s="41">
        <f>ROUND(D17/(1-$Y$1)*1.2,2)</f>
        <v>173.28</v>
      </c>
      <c r="Z17" s="41">
        <f>ROUND(E17/(1-$Y$1)*1.2,2)</f>
        <v>250.51</v>
      </c>
      <c r="AB17" s="183">
        <f t="shared" ref="AB17:AC20" si="41">ROUNDDOWN(D17/(1-$Y$1)*1.2,1)</f>
        <v>173.2</v>
      </c>
      <c r="AC17" s="183">
        <f t="shared" si="41"/>
        <v>250.5</v>
      </c>
      <c r="AE17" s="40">
        <f t="shared" ref="AE17:AF20" si="42">AB17/1.2</f>
        <v>144.33333333333334</v>
      </c>
      <c r="AF17" s="40">
        <f t="shared" si="42"/>
        <v>208.75</v>
      </c>
      <c r="AH17" s="40">
        <f t="shared" ref="AH17:AI20" si="43">Y17-AB17</f>
        <v>8.0000000000012506E-2</v>
      </c>
      <c r="AI17" s="40">
        <f t="shared" si="43"/>
        <v>9.9999999999909051E-3</v>
      </c>
      <c r="AK17" s="128">
        <f t="shared" ref="AK17:AL20" si="44">ROUND(M17*(1-(1/(1+$AL$1))),2)</f>
        <v>8.5500000000000007</v>
      </c>
      <c r="AL17" s="128">
        <f t="shared" si="44"/>
        <v>12.36</v>
      </c>
      <c r="AM17" s="40"/>
      <c r="AN17" s="40">
        <f t="shared" ref="AN17:AN20" si="45">SUM(V17-G17)-AH17</f>
        <v>58.8352</v>
      </c>
      <c r="AO17" s="40">
        <f t="shared" ref="AO17:AO20" si="46">SUM(W17-H17)-AI17</f>
        <v>85.164080000000013</v>
      </c>
      <c r="AP17" s="40"/>
      <c r="AQ17" s="145">
        <f t="shared" ref="AQ17:AR20" si="47">(SUM(G17-D17)/D17*$Y$1)</f>
        <v>9.1999999999999929E-2</v>
      </c>
      <c r="AR17" s="145">
        <f t="shared" si="47"/>
        <v>9.1999999999999971E-2</v>
      </c>
      <c r="AS17" s="40"/>
      <c r="AT17" s="147">
        <f t="shared" ref="AT17:AU20" si="48">AN17/V17</f>
        <v>0.40744598337950139</v>
      </c>
      <c r="AU17" s="147">
        <f t="shared" si="48"/>
        <v>0.40795209810308497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72.11999999999999</v>
      </c>
      <c r="BA17" s="42">
        <f t="shared" si="50"/>
        <v>104.37</v>
      </c>
      <c r="BB17" s="42"/>
      <c r="BC17" s="76">
        <f t="shared" ref="BC17:BD20" si="51">AZ17/(D17/$Y$1)</f>
        <v>0.4994459833795013</v>
      </c>
      <c r="BD17" s="76">
        <f t="shared" si="51"/>
        <v>0.49995209810308494</v>
      </c>
      <c r="BE17" s="42"/>
    </row>
    <row r="18" spans="1:57" x14ac:dyDescent="0.25">
      <c r="A18" t="s">
        <v>132</v>
      </c>
      <c r="D18" s="163">
        <f>'AMT Standard'!D18+'AMT Inc Cruise'!D$38</f>
        <v>107.28</v>
      </c>
      <c r="E18" s="163">
        <f>'AMT Standard'!E18+'AMT Inc Cruise'!E$38</f>
        <v>154.53</v>
      </c>
      <c r="F18" s="81"/>
      <c r="G18" s="154">
        <f t="shared" si="36"/>
        <v>127.01952</v>
      </c>
      <c r="H18" s="154">
        <f t="shared" si="36"/>
        <v>182.96351999999999</v>
      </c>
      <c r="I18" s="83"/>
      <c r="J18" s="156">
        <f t="shared" si="37"/>
        <v>19.739519999999999</v>
      </c>
      <c r="K18" s="156">
        <f t="shared" si="37"/>
        <v>28.433519999999987</v>
      </c>
      <c r="L18" s="83"/>
      <c r="M18" s="132">
        <f t="shared" ref="M18:N20" si="52">ROUND(D18*(1+$G$1*2),2)*SUM(1+$M$1)</f>
        <v>139.72200000000001</v>
      </c>
      <c r="N18" s="132">
        <f t="shared" si="52"/>
        <v>201.25600000000003</v>
      </c>
      <c r="P18" s="132">
        <f t="shared" si="38"/>
        <v>32.442000000000007</v>
      </c>
      <c r="Q18" s="132">
        <f t="shared" si="38"/>
        <v>46.726000000000028</v>
      </c>
      <c r="S18" s="142">
        <f t="shared" si="39"/>
        <v>9.9984632283289993E-2</v>
      </c>
      <c r="T18" s="142">
        <f t="shared" si="39"/>
        <v>0.10001993840083533</v>
      </c>
      <c r="V18" s="41">
        <f t="shared" si="40"/>
        <v>214.56</v>
      </c>
      <c r="W18" s="41">
        <f t="shared" si="40"/>
        <v>309.06</v>
      </c>
      <c r="Y18" s="41">
        <f t="shared" ref="Y18:Z20" si="53">ROUND(D18/(1-$Y$1)*1.2,2)</f>
        <v>257.47000000000003</v>
      </c>
      <c r="Z18" s="41">
        <f t="shared" si="53"/>
        <v>370.87</v>
      </c>
      <c r="AB18" s="183">
        <f t="shared" si="41"/>
        <v>257.39999999999998</v>
      </c>
      <c r="AC18" s="183">
        <f t="shared" si="41"/>
        <v>370.8</v>
      </c>
      <c r="AE18" s="40">
        <f t="shared" si="42"/>
        <v>214.5</v>
      </c>
      <c r="AF18" s="40">
        <f t="shared" si="42"/>
        <v>309</v>
      </c>
      <c r="AH18" s="40">
        <f t="shared" si="43"/>
        <v>7.0000000000050022E-2</v>
      </c>
      <c r="AI18" s="40">
        <f t="shared" si="43"/>
        <v>6.9999999999993179E-2</v>
      </c>
      <c r="AK18" s="128">
        <f t="shared" si="44"/>
        <v>12.7</v>
      </c>
      <c r="AL18" s="128">
        <f t="shared" si="44"/>
        <v>18.3</v>
      </c>
      <c r="AM18" s="40"/>
      <c r="AN18" s="40">
        <f t="shared" si="45"/>
        <v>87.470479999999952</v>
      </c>
      <c r="AO18" s="40">
        <f t="shared" si="46"/>
        <v>126.02648000000002</v>
      </c>
      <c r="AP18" s="40"/>
      <c r="AQ18" s="145">
        <f t="shared" si="47"/>
        <v>9.1999999999999998E-2</v>
      </c>
      <c r="AR18" s="145">
        <f t="shared" si="47"/>
        <v>9.1999999999999957E-2</v>
      </c>
      <c r="AS18" s="40"/>
      <c r="AT18" s="147">
        <f t="shared" si="48"/>
        <v>0.40767375093213998</v>
      </c>
      <c r="AU18" s="147">
        <f t="shared" si="48"/>
        <v>0.40777350676244101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107.20999999999995</v>
      </c>
      <c r="BA18" s="42">
        <f t="shared" si="50"/>
        <v>154.46</v>
      </c>
      <c r="BB18" s="42"/>
      <c r="BC18" s="76">
        <f t="shared" si="51"/>
        <v>0.49967375093213995</v>
      </c>
      <c r="BD18" s="76">
        <f t="shared" si="51"/>
        <v>0.49977350676244098</v>
      </c>
      <c r="BE18" s="42"/>
    </row>
    <row r="19" spans="1:57" x14ac:dyDescent="0.25">
      <c r="A19" t="s">
        <v>14</v>
      </c>
      <c r="D19" s="163">
        <f>'AMT Standard'!D19+'AMT Inc Cruise'!D$38</f>
        <v>114.48</v>
      </c>
      <c r="E19" s="163">
        <f>'AMT Standard'!E19+'AMT Inc Cruise'!E$38</f>
        <v>167.84</v>
      </c>
      <c r="F19" s="81"/>
      <c r="G19" s="154">
        <f t="shared" si="36"/>
        <v>135.54432</v>
      </c>
      <c r="H19" s="154">
        <f t="shared" si="36"/>
        <v>198.72255999999999</v>
      </c>
      <c r="J19" s="156">
        <f t="shared" si="37"/>
        <v>21.064319999999995</v>
      </c>
      <c r="K19" s="156">
        <f t="shared" si="37"/>
        <v>30.882559999999984</v>
      </c>
      <c r="M19" s="132">
        <f t="shared" si="52"/>
        <v>149.09399999999999</v>
      </c>
      <c r="N19" s="132">
        <f t="shared" si="52"/>
        <v>218.59200000000001</v>
      </c>
      <c r="P19" s="132">
        <f t="shared" si="38"/>
        <v>34.61399999999999</v>
      </c>
      <c r="Q19" s="132">
        <f t="shared" si="38"/>
        <v>50.75200000000001</v>
      </c>
      <c r="S19" s="142">
        <f t="shared" si="39"/>
        <v>9.9967302207868258E-2</v>
      </c>
      <c r="T19" s="142">
        <f t="shared" si="39"/>
        <v>9.9988647489243312E-2</v>
      </c>
      <c r="V19" s="41">
        <f t="shared" si="40"/>
        <v>228.96</v>
      </c>
      <c r="W19" s="41">
        <f t="shared" si="40"/>
        <v>335.68</v>
      </c>
      <c r="Y19" s="41">
        <f t="shared" si="53"/>
        <v>274.75</v>
      </c>
      <c r="Z19" s="41">
        <f t="shared" si="53"/>
        <v>402.82</v>
      </c>
      <c r="AB19" s="183">
        <f t="shared" si="41"/>
        <v>274.7</v>
      </c>
      <c r="AC19" s="183">
        <f t="shared" si="41"/>
        <v>402.8</v>
      </c>
      <c r="AE19" s="40">
        <f t="shared" si="42"/>
        <v>228.91666666666666</v>
      </c>
      <c r="AF19" s="40">
        <f t="shared" si="42"/>
        <v>335.66666666666669</v>
      </c>
      <c r="AH19" s="40">
        <f t="shared" si="43"/>
        <v>5.0000000000011369E-2</v>
      </c>
      <c r="AI19" s="40">
        <f t="shared" si="43"/>
        <v>1.999999999998181E-2</v>
      </c>
      <c r="AK19" s="128">
        <f t="shared" si="44"/>
        <v>13.55</v>
      </c>
      <c r="AL19" s="128">
        <f t="shared" si="44"/>
        <v>19.87</v>
      </c>
      <c r="AM19" s="40"/>
      <c r="AN19" s="40">
        <f t="shared" si="45"/>
        <v>93.365679999999998</v>
      </c>
      <c r="AO19" s="40">
        <f t="shared" si="46"/>
        <v>136.93744000000004</v>
      </c>
      <c r="AP19" s="40"/>
      <c r="AQ19" s="145">
        <f t="shared" si="47"/>
        <v>9.1999999999999971E-2</v>
      </c>
      <c r="AR19" s="145">
        <f t="shared" si="47"/>
        <v>9.1999999999999943E-2</v>
      </c>
      <c r="AS19" s="40"/>
      <c r="AT19" s="147">
        <f t="shared" si="48"/>
        <v>0.40778162124388539</v>
      </c>
      <c r="AU19" s="147">
        <f t="shared" si="48"/>
        <v>0.40794041944709258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114.42999999999999</v>
      </c>
      <c r="BA19" s="42">
        <f t="shared" si="50"/>
        <v>167.82000000000002</v>
      </c>
      <c r="BB19" s="42"/>
      <c r="BC19" s="76">
        <f t="shared" si="51"/>
        <v>0.49978162124388537</v>
      </c>
      <c r="BD19" s="76">
        <f t="shared" si="51"/>
        <v>0.4999404194470925</v>
      </c>
      <c r="BE19" s="42"/>
    </row>
    <row r="20" spans="1:57" x14ac:dyDescent="0.25">
      <c r="A20" t="s">
        <v>15</v>
      </c>
      <c r="D20" s="163">
        <f>'AMT Standard'!D20+'AMT Inc Cruise'!D$38</f>
        <v>124.09</v>
      </c>
      <c r="E20" s="163">
        <f>'AMT Standard'!E20+'AMT Inc Cruise'!E$38</f>
        <v>179.66000000000003</v>
      </c>
      <c r="F20" s="81"/>
      <c r="G20" s="154">
        <f t="shared" si="36"/>
        <v>146.92256</v>
      </c>
      <c r="H20" s="154">
        <f t="shared" si="36"/>
        <v>212.71744000000001</v>
      </c>
      <c r="J20" s="156">
        <f t="shared" si="37"/>
        <v>22.832560000000001</v>
      </c>
      <c r="K20" s="156">
        <f t="shared" si="37"/>
        <v>33.057439999999986</v>
      </c>
      <c r="M20" s="132">
        <f t="shared" si="52"/>
        <v>161.61199999999999</v>
      </c>
      <c r="N20" s="132">
        <f t="shared" si="52"/>
        <v>233.99200000000002</v>
      </c>
      <c r="P20" s="132">
        <f t="shared" si="38"/>
        <v>37.521999999999991</v>
      </c>
      <c r="Q20" s="132">
        <f t="shared" si="38"/>
        <v>54.331999999999994</v>
      </c>
      <c r="S20" s="142">
        <f t="shared" si="39"/>
        <v>9.9984644972154035E-2</v>
      </c>
      <c r="T20" s="142">
        <f t="shared" si="39"/>
        <v>9.9991801330440971E-2</v>
      </c>
      <c r="V20" s="41">
        <f t="shared" si="40"/>
        <v>248.18</v>
      </c>
      <c r="W20" s="41">
        <f t="shared" si="40"/>
        <v>359.32000000000005</v>
      </c>
      <c r="Y20" s="41">
        <f t="shared" si="53"/>
        <v>297.82</v>
      </c>
      <c r="Z20" s="41">
        <f t="shared" si="53"/>
        <v>431.18</v>
      </c>
      <c r="AB20" s="183">
        <f t="shared" si="41"/>
        <v>297.8</v>
      </c>
      <c r="AC20" s="183">
        <f t="shared" si="41"/>
        <v>431.1</v>
      </c>
      <c r="AE20" s="40">
        <f t="shared" si="42"/>
        <v>248.16666666666669</v>
      </c>
      <c r="AF20" s="40">
        <f t="shared" si="42"/>
        <v>359.25000000000006</v>
      </c>
      <c r="AH20" s="40">
        <f t="shared" si="43"/>
        <v>1.999999999998181E-2</v>
      </c>
      <c r="AI20" s="40">
        <f t="shared" si="43"/>
        <v>7.9999999999984084E-2</v>
      </c>
      <c r="AK20" s="128">
        <f t="shared" si="44"/>
        <v>14.69</v>
      </c>
      <c r="AL20" s="128">
        <f t="shared" si="44"/>
        <v>21.27</v>
      </c>
      <c r="AM20" s="40"/>
      <c r="AN20" s="40">
        <f t="shared" si="45"/>
        <v>101.23744000000002</v>
      </c>
      <c r="AO20" s="40">
        <f t="shared" si="46"/>
        <v>146.52256000000006</v>
      </c>
      <c r="AP20" s="40"/>
      <c r="AQ20" s="145">
        <f t="shared" si="47"/>
        <v>9.1999999999999998E-2</v>
      </c>
      <c r="AR20" s="145">
        <f t="shared" si="47"/>
        <v>9.1999999999999943E-2</v>
      </c>
      <c r="AS20" s="40"/>
      <c r="AT20" s="147">
        <f t="shared" si="48"/>
        <v>0.40791941332903547</v>
      </c>
      <c r="AU20" s="147">
        <f t="shared" si="48"/>
        <v>0.40777735723032404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124.07000000000002</v>
      </c>
      <c r="BA20" s="42">
        <f t="shared" si="50"/>
        <v>179.58000000000004</v>
      </c>
      <c r="BB20" s="42"/>
      <c r="BC20" s="76">
        <f t="shared" si="51"/>
        <v>0.49991941332903544</v>
      </c>
      <c r="BD20" s="76">
        <f t="shared" si="51"/>
        <v>0.49977735723032402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40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102</v>
      </c>
      <c r="B24" s="52" t="s">
        <v>41</v>
      </c>
      <c r="D24" s="55" t="s">
        <v>80</v>
      </c>
      <c r="E24" s="55"/>
      <c r="F24" s="55"/>
    </row>
    <row r="25" spans="1:57" x14ac:dyDescent="0.25">
      <c r="A25" s="100" t="s">
        <v>103</v>
      </c>
      <c r="B25" s="52" t="s">
        <v>41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42</v>
      </c>
      <c r="B26" s="52" t="s">
        <v>41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43</v>
      </c>
      <c r="B28" s="52" t="s">
        <v>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60" t="s">
        <v>135</v>
      </c>
      <c r="B30" s="275" t="s">
        <v>136</v>
      </c>
      <c r="C30" s="275"/>
      <c r="D30" s="275"/>
      <c r="E30" s="275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60" t="s">
        <v>45</v>
      </c>
      <c r="B31" s="275" t="s">
        <v>59</v>
      </c>
      <c r="C31" s="275"/>
      <c r="D31" s="275"/>
      <c r="E31" s="275"/>
      <c r="F31" s="275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63</v>
      </c>
      <c r="B33" s="101" t="s">
        <v>83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61</v>
      </c>
      <c r="B34" s="101" t="s">
        <v>84</v>
      </c>
      <c r="C34" s="52"/>
    </row>
    <row r="35" spans="1:57" x14ac:dyDescent="0.25">
      <c r="A35" s="100" t="s">
        <v>62</v>
      </c>
      <c r="B35" s="101" t="s">
        <v>85</v>
      </c>
      <c r="C35" s="52"/>
    </row>
    <row r="36" spans="1:57" s="96" customFormat="1" ht="45" customHeight="1" x14ac:dyDescent="0.25">
      <c r="D36" s="278" t="s">
        <v>64</v>
      </c>
      <c r="E36" s="278"/>
      <c r="F36" s="95"/>
      <c r="G36" s="279" t="s">
        <v>104</v>
      </c>
      <c r="H36" s="279"/>
      <c r="I36" s="18"/>
      <c r="J36" s="279" t="s">
        <v>122</v>
      </c>
      <c r="K36" s="279"/>
      <c r="L36" s="18"/>
      <c r="M36" s="248" t="s">
        <v>60</v>
      </c>
      <c r="N36" s="248"/>
      <c r="O36" s="18"/>
      <c r="P36" s="248" t="s">
        <v>123</v>
      </c>
      <c r="Q36" s="248"/>
      <c r="R36" s="18"/>
      <c r="S36" s="248" t="s">
        <v>105</v>
      </c>
      <c r="T36" s="248"/>
      <c r="U36" s="18"/>
      <c r="V36" s="243" t="s">
        <v>115</v>
      </c>
      <c r="W36" s="243"/>
      <c r="X36" s="52"/>
      <c r="Y36" s="240" t="s">
        <v>116</v>
      </c>
      <c r="Z36" s="240"/>
      <c r="AA36" s="1"/>
      <c r="AB36" s="244" t="s">
        <v>153</v>
      </c>
      <c r="AC36" s="244"/>
      <c r="AD36" s="1"/>
      <c r="AE36" s="240" t="s">
        <v>151</v>
      </c>
      <c r="AF36" s="240"/>
      <c r="AG36" s="1"/>
      <c r="AH36" s="240" t="s">
        <v>152</v>
      </c>
      <c r="AI36" s="240"/>
      <c r="AJ36" s="1"/>
      <c r="AK36" s="240" t="s">
        <v>66</v>
      </c>
      <c r="AL36" s="240"/>
      <c r="AM36" s="1"/>
      <c r="AN36" s="240" t="s">
        <v>127</v>
      </c>
      <c r="AO36" s="240"/>
      <c r="AP36" s="1"/>
      <c r="AQ36" s="241" t="s">
        <v>124</v>
      </c>
      <c r="AR36" s="241"/>
      <c r="AS36" s="1"/>
      <c r="AT36" s="240" t="s">
        <v>125</v>
      </c>
      <c r="AU36" s="240"/>
      <c r="AV36" s="1"/>
      <c r="AW36" s="242" t="s">
        <v>126</v>
      </c>
      <c r="AX36" s="242"/>
      <c r="AY36" s="1"/>
      <c r="AZ36" s="242" t="s">
        <v>128</v>
      </c>
      <c r="BA36" s="242"/>
      <c r="BB36" s="1"/>
      <c r="BC36" s="242" t="s">
        <v>106</v>
      </c>
      <c r="BD36" s="242"/>
      <c r="BE36" s="1"/>
    </row>
    <row r="37" spans="1:57" s="96" customFormat="1" ht="45" customHeight="1" x14ac:dyDescent="0.25">
      <c r="D37" s="137" t="s">
        <v>12</v>
      </c>
      <c r="E37" s="148" t="s">
        <v>10</v>
      </c>
      <c r="F37" s="35"/>
      <c r="G37" s="152" t="s">
        <v>12</v>
      </c>
      <c r="H37" s="153" t="s">
        <v>10</v>
      </c>
      <c r="I37" s="52"/>
      <c r="J37" s="152" t="s">
        <v>12</v>
      </c>
      <c r="K37" s="153" t="s">
        <v>10</v>
      </c>
      <c r="L37" s="52"/>
      <c r="M37" s="130" t="s">
        <v>12</v>
      </c>
      <c r="N37" s="131" t="s">
        <v>10</v>
      </c>
      <c r="O37" s="52"/>
      <c r="P37" s="130" t="s">
        <v>12</v>
      </c>
      <c r="Q37" s="131" t="s">
        <v>10</v>
      </c>
      <c r="R37" s="52"/>
      <c r="S37" s="130" t="s">
        <v>12</v>
      </c>
      <c r="T37" s="131" t="s">
        <v>10</v>
      </c>
      <c r="U37" s="52"/>
      <c r="V37" s="96" t="s">
        <v>12</v>
      </c>
      <c r="W37" s="95" t="s">
        <v>10</v>
      </c>
      <c r="X37" s="52"/>
      <c r="Y37" s="96" t="s">
        <v>12</v>
      </c>
      <c r="Z37" s="95" t="s">
        <v>10</v>
      </c>
      <c r="AA37" s="52"/>
      <c r="AB37" s="96" t="s">
        <v>12</v>
      </c>
      <c r="AC37" s="95" t="s">
        <v>10</v>
      </c>
      <c r="AD37" s="52"/>
      <c r="AE37" s="96" t="s">
        <v>12</v>
      </c>
      <c r="AF37" s="95" t="s">
        <v>10</v>
      </c>
      <c r="AG37" s="34"/>
      <c r="AH37" s="96" t="s">
        <v>12</v>
      </c>
      <c r="AI37" s="95" t="s">
        <v>10</v>
      </c>
      <c r="AJ37" s="52"/>
      <c r="AK37" s="126" t="s">
        <v>12</v>
      </c>
      <c r="AL37" s="127" t="s">
        <v>10</v>
      </c>
      <c r="AM37" s="52"/>
      <c r="AN37" s="96" t="s">
        <v>12</v>
      </c>
      <c r="AO37" s="95" t="s">
        <v>10</v>
      </c>
      <c r="AP37" s="52"/>
      <c r="AQ37" s="135" t="s">
        <v>12</v>
      </c>
      <c r="AR37" s="143" t="s">
        <v>10</v>
      </c>
      <c r="AS37" s="52"/>
      <c r="AT37" s="136" t="s">
        <v>12</v>
      </c>
      <c r="AU37" s="127" t="s">
        <v>10</v>
      </c>
      <c r="AV37" s="52"/>
      <c r="AW37" s="96" t="s">
        <v>12</v>
      </c>
      <c r="AX37" s="95" t="s">
        <v>10</v>
      </c>
      <c r="AY37" s="52"/>
      <c r="AZ37" s="96" t="s">
        <v>12</v>
      </c>
      <c r="BA37" s="95" t="s">
        <v>10</v>
      </c>
      <c r="BB37" s="52"/>
      <c r="BC37" s="140" t="s">
        <v>12</v>
      </c>
      <c r="BD37" s="95" t="s">
        <v>10</v>
      </c>
      <c r="BE37" s="1"/>
    </row>
    <row r="38" spans="1:57" x14ac:dyDescent="0.25">
      <c r="A38" s="1" t="s">
        <v>30</v>
      </c>
      <c r="B38" s="45"/>
      <c r="D38" s="163">
        <v>2.04</v>
      </c>
      <c r="E38" s="163">
        <v>4.08</v>
      </c>
      <c r="F38" s="81"/>
      <c r="G38" s="154">
        <f>D38*SUM(1+$G$1/$Y$1)</f>
        <v>2.4153599999999997</v>
      </c>
      <c r="H38" s="154">
        <f>E38*SUM(1+$G$1/$Y$1)</f>
        <v>4.8307199999999995</v>
      </c>
      <c r="J38" s="156">
        <f t="shared" ref="J38:K38" si="54">G38-D38</f>
        <v>0.37535999999999969</v>
      </c>
      <c r="K38" s="156">
        <f t="shared" si="54"/>
        <v>0.75071999999999939</v>
      </c>
      <c r="L38" s="41"/>
      <c r="M38" s="162">
        <f t="shared" ref="M38:N38" si="55">ROUND(D38*(1+$G$1*2),2)*SUM(1+$M$1)</f>
        <v>2.6619999999999999</v>
      </c>
      <c r="N38" s="162">
        <f t="shared" si="55"/>
        <v>5.3130000000000006</v>
      </c>
      <c r="P38" s="132">
        <f t="shared" ref="P38:Q40" si="56">M38-D38</f>
        <v>0.62199999999999989</v>
      </c>
      <c r="Q38" s="132">
        <f t="shared" si="56"/>
        <v>1.2330000000000005</v>
      </c>
      <c r="S38" s="142">
        <f>AK38/G38</f>
        <v>9.9364069952305248E-2</v>
      </c>
      <c r="T38" s="142">
        <f>AL38/H38</f>
        <v>9.9364069952305248E-2</v>
      </c>
      <c r="V38" s="41">
        <f>SUM(D38/(1-$Y$1))</f>
        <v>4.08</v>
      </c>
      <c r="W38" s="41">
        <f>SUM(E38/(1-$Y$1))</f>
        <v>8.16</v>
      </c>
      <c r="Y38" s="41">
        <f t="shared" ref="Y38:Z38" si="57">ROUND(D38/(1-$Y$1)*1.2,2)</f>
        <v>4.9000000000000004</v>
      </c>
      <c r="Z38" s="41">
        <f t="shared" si="57"/>
        <v>9.7899999999999991</v>
      </c>
      <c r="AB38" s="183">
        <f t="shared" ref="AB38:AC40" si="58">ROUNDDOWN(D38/(1-$Y$1)*1.2,1)</f>
        <v>4.8</v>
      </c>
      <c r="AC38" s="183">
        <f t="shared" si="58"/>
        <v>9.6999999999999993</v>
      </c>
      <c r="AE38" s="40">
        <f t="shared" ref="AE38:AF40" si="59">AB38/1.2</f>
        <v>4</v>
      </c>
      <c r="AF38" s="40">
        <f t="shared" si="59"/>
        <v>8.0833333333333339</v>
      </c>
      <c r="AH38" s="40">
        <f t="shared" ref="AH38:AI40" si="60">Y38-AB38</f>
        <v>0.10000000000000053</v>
      </c>
      <c r="AI38" s="40">
        <f t="shared" si="60"/>
        <v>8.9999999999999858E-2</v>
      </c>
      <c r="AK38" s="128">
        <f>ROUND(M38*(1-(1/(1+$AL$1))),2)</f>
        <v>0.24</v>
      </c>
      <c r="AL38" s="128">
        <f>ROUND(N38*(1-(1/(1+$AL$1))),2)</f>
        <v>0.48</v>
      </c>
      <c r="AM38" s="40"/>
      <c r="AN38" s="40">
        <f t="shared" ref="AN38:AN40" si="61">SUM(V38-G38)-AH38</f>
        <v>1.5646399999999998</v>
      </c>
      <c r="AO38" s="40">
        <f t="shared" ref="AO38:AO40" si="62">SUM(W38-H38)-AI38</f>
        <v>3.2392800000000008</v>
      </c>
      <c r="AP38" s="40"/>
      <c r="AQ38" s="145">
        <f>(SUM(G38-D38)/D38*$Y$1)</f>
        <v>9.1999999999999929E-2</v>
      </c>
      <c r="AR38" s="145">
        <f>(SUM(H38-E38)/E38*$Y$1)</f>
        <v>9.1999999999999929E-2</v>
      </c>
      <c r="AS38" s="40"/>
      <c r="AT38" s="147">
        <f>AN38/V38</f>
        <v>0.38349019607843132</v>
      </c>
      <c r="AU38" s="147">
        <f>AO38/W38</f>
        <v>0.39697058823529419</v>
      </c>
      <c r="AV38" s="40"/>
      <c r="AW38" s="76">
        <f>D38/V38</f>
        <v>0.5</v>
      </c>
      <c r="AX38" s="76">
        <f>E38/W38</f>
        <v>0.5</v>
      </c>
      <c r="AY38" s="42"/>
      <c r="AZ38" s="42">
        <f>J38+AN38</f>
        <v>1.9399999999999995</v>
      </c>
      <c r="BA38" s="42">
        <f>K38+AO38</f>
        <v>3.99</v>
      </c>
      <c r="BB38" s="42"/>
      <c r="BC38" s="76">
        <f>AZ38/(D38/$Y$1)</f>
        <v>0.47549019607843124</v>
      </c>
      <c r="BD38" s="76">
        <f>BA38/(E38/$Y$1)</f>
        <v>0.48897058823529416</v>
      </c>
      <c r="BE38" s="42"/>
    </row>
    <row r="39" spans="1:57" x14ac:dyDescent="0.25">
      <c r="B39" s="45"/>
      <c r="D39" s="150"/>
      <c r="E39" s="150"/>
      <c r="F39" s="81"/>
      <c r="G39" s="154"/>
      <c r="H39" s="154"/>
      <c r="J39" s="156"/>
      <c r="K39" s="156"/>
      <c r="L39" s="41"/>
      <c r="M39" s="162"/>
      <c r="N39" s="162"/>
      <c r="P39" s="132"/>
      <c r="Q39" s="132"/>
      <c r="S39" s="142"/>
      <c r="T39" s="142"/>
      <c r="V39" s="41"/>
      <c r="W39" s="41"/>
      <c r="Y39" s="41"/>
      <c r="Z39" s="41"/>
      <c r="AB39" s="183"/>
      <c r="AC39" s="183"/>
      <c r="AE39" s="40"/>
      <c r="AF39" s="40"/>
      <c r="AH39" s="40"/>
      <c r="AI39" s="40"/>
      <c r="AK39" s="128"/>
      <c r="AL39" s="128"/>
      <c r="AM39" s="40"/>
      <c r="AN39" s="40"/>
      <c r="AO39" s="40"/>
      <c r="AP39" s="40"/>
      <c r="AQ39" s="145"/>
      <c r="AR39" s="145"/>
      <c r="AS39" s="40"/>
      <c r="AT39" s="147"/>
      <c r="AU39" s="147"/>
      <c r="AV39" s="40"/>
      <c r="AW39" s="76"/>
      <c r="AX39" s="76"/>
      <c r="AY39" s="42"/>
      <c r="AZ39" s="42"/>
      <c r="BA39" s="42"/>
      <c r="BB39" s="42"/>
      <c r="BC39" s="76"/>
      <c r="BD39" s="76"/>
      <c r="BE39" s="42"/>
    </row>
    <row r="40" spans="1:57" ht="39.950000000000003" customHeight="1" x14ac:dyDescent="0.25">
      <c r="A40" s="277" t="s">
        <v>131</v>
      </c>
      <c r="B40" s="277"/>
      <c r="C40" s="277"/>
      <c r="D40" s="163">
        <v>16.97</v>
      </c>
      <c r="E40" s="163">
        <v>16.97</v>
      </c>
      <c r="F40" s="81"/>
      <c r="G40" s="154">
        <f>D40*SUM(1+$G$1/$Y$1)</f>
        <v>20.092479999999998</v>
      </c>
      <c r="H40" s="154">
        <f>E40*SUM(1+$G$1/$Y$1)</f>
        <v>20.092479999999998</v>
      </c>
      <c r="J40" s="156">
        <f t="shared" ref="J40:K40" si="63">G40-D40</f>
        <v>3.1224799999999995</v>
      </c>
      <c r="K40" s="156">
        <f t="shared" si="63"/>
        <v>3.1224799999999995</v>
      </c>
      <c r="L40" s="41"/>
      <c r="M40" s="162">
        <f t="shared" ref="M40:N40" si="64">ROUND(D40*(1+$G$1*2),2)*SUM(1+$M$1)</f>
        <v>22.099</v>
      </c>
      <c r="N40" s="162">
        <f t="shared" si="64"/>
        <v>22.099</v>
      </c>
      <c r="P40" s="132">
        <f t="shared" si="56"/>
        <v>5.1290000000000013</v>
      </c>
      <c r="Q40" s="132">
        <f t="shared" si="56"/>
        <v>5.1290000000000013</v>
      </c>
      <c r="S40" s="142">
        <f>AK40/G40</f>
        <v>0.10003742693783943</v>
      </c>
      <c r="T40" s="142">
        <f>AL40/H40</f>
        <v>0.10003742693783943</v>
      </c>
      <c r="V40" s="41">
        <f>SUM(D40/(1-$Y$1))</f>
        <v>33.94</v>
      </c>
      <c r="W40" s="41">
        <f>SUM(E40/(1-$Y$1))</f>
        <v>33.94</v>
      </c>
      <c r="Y40" s="41">
        <f t="shared" ref="Y40:Z40" si="65">ROUND(D40/(1-$Y$1)*1.2,2)</f>
        <v>40.729999999999997</v>
      </c>
      <c r="Z40" s="41">
        <f t="shared" si="65"/>
        <v>40.729999999999997</v>
      </c>
      <c r="AB40" s="183">
        <f t="shared" si="58"/>
        <v>40.700000000000003</v>
      </c>
      <c r="AC40" s="183">
        <f t="shared" si="58"/>
        <v>40.700000000000003</v>
      </c>
      <c r="AE40" s="40">
        <f t="shared" si="59"/>
        <v>33.916666666666671</v>
      </c>
      <c r="AF40" s="40">
        <f t="shared" si="59"/>
        <v>33.916666666666671</v>
      </c>
      <c r="AH40" s="40">
        <f t="shared" si="60"/>
        <v>2.9999999999994031E-2</v>
      </c>
      <c r="AI40" s="40">
        <f t="shared" si="60"/>
        <v>2.9999999999994031E-2</v>
      </c>
      <c r="AK40" s="128">
        <f t="shared" ref="AK40" si="66">ROUND(M40*(1-(1/(1+$AL$1))),2)</f>
        <v>2.0099999999999998</v>
      </c>
      <c r="AL40" s="128">
        <f>ROUND(N40*(1-(1/(1+$AL$1))),2)</f>
        <v>2.0099999999999998</v>
      </c>
      <c r="AM40" s="40"/>
      <c r="AN40" s="40">
        <f t="shared" si="61"/>
        <v>13.817520000000005</v>
      </c>
      <c r="AO40" s="40">
        <f t="shared" si="62"/>
        <v>13.817520000000005</v>
      </c>
      <c r="AP40" s="40"/>
      <c r="AQ40" s="145">
        <f>(SUM(G40-D40)/D40*$Y$1)</f>
        <v>9.1999999999999985E-2</v>
      </c>
      <c r="AR40" s="145">
        <f>(SUM(H40-E40)/E40*$Y$1)</f>
        <v>9.1999999999999985E-2</v>
      </c>
      <c r="AS40" s="40"/>
      <c r="AT40" s="147">
        <f>AN40/V40</f>
        <v>0.40711608721272852</v>
      </c>
      <c r="AU40" s="147">
        <f>AO40/W40</f>
        <v>0.40711608721272852</v>
      </c>
      <c r="AV40" s="40"/>
      <c r="AW40" s="76">
        <f>D40/V40</f>
        <v>0.5</v>
      </c>
      <c r="AX40" s="76">
        <f>E40/W40</f>
        <v>0.5</v>
      </c>
      <c r="AY40" s="42"/>
      <c r="AZ40" s="42">
        <f>J40+AN40</f>
        <v>16.940000000000005</v>
      </c>
      <c r="BA40" s="42">
        <f>K40+AO40</f>
        <v>16.940000000000005</v>
      </c>
      <c r="BB40" s="42"/>
      <c r="BC40" s="76">
        <f>AZ40/(D40/$Y$1)</f>
        <v>0.49911608721272854</v>
      </c>
      <c r="BD40" s="76">
        <f>BA40/(E40/$Y$1)</f>
        <v>0.49911608721272854</v>
      </c>
      <c r="BE40" s="42"/>
    </row>
    <row r="41" spans="1:57" x14ac:dyDescent="0.25">
      <c r="A41" s="52"/>
      <c r="B41" s="52"/>
      <c r="C41" s="98"/>
      <c r="D41" s="52"/>
      <c r="E41" s="52"/>
      <c r="F41" s="40"/>
    </row>
    <row r="42" spans="1:57" x14ac:dyDescent="0.25">
      <c r="A42" s="45" t="s">
        <v>49</v>
      </c>
      <c r="B42" s="45" t="s">
        <v>50</v>
      </c>
      <c r="C42" s="45" t="s">
        <v>54</v>
      </c>
    </row>
    <row r="43" spans="1:57" s="119" customFormat="1" ht="30" customHeight="1" x14ac:dyDescent="0.25">
      <c r="A43" s="117"/>
      <c r="B43" s="118" t="s">
        <v>51</v>
      </c>
      <c r="C43" s="254" t="s">
        <v>113</v>
      </c>
      <c r="D43" s="254"/>
      <c r="E43" s="254"/>
      <c r="F43" s="254"/>
      <c r="G43" s="254"/>
      <c r="H43" s="254"/>
      <c r="I43" s="254"/>
      <c r="J43" s="254"/>
      <c r="K43" s="254"/>
      <c r="L43" s="254"/>
      <c r="M43" s="254"/>
    </row>
    <row r="44" spans="1:57" s="119" customFormat="1" ht="30" customHeight="1" x14ac:dyDescent="0.25">
      <c r="A44" s="117"/>
      <c r="B44" s="118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57" x14ac:dyDescent="0.25">
      <c r="B45" s="45" t="s">
        <v>52</v>
      </c>
      <c r="C45" s="45" t="s">
        <v>111</v>
      </c>
      <c r="G45" s="40"/>
    </row>
    <row r="46" spans="1:57" x14ac:dyDescent="0.25">
      <c r="B46" s="45" t="s">
        <v>53</v>
      </c>
      <c r="C46" s="45" t="s">
        <v>112</v>
      </c>
      <c r="G46" s="40"/>
    </row>
    <row r="47" spans="1:57" x14ac:dyDescent="0.25">
      <c r="A47" s="52"/>
      <c r="B47" s="52"/>
      <c r="C47" s="98"/>
      <c r="D47" s="52"/>
      <c r="E47" s="52"/>
      <c r="F47" s="40"/>
    </row>
    <row r="48" spans="1:57" x14ac:dyDescent="0.25">
      <c r="A48" s="46" t="s">
        <v>32</v>
      </c>
      <c r="B48" s="1" t="s">
        <v>33</v>
      </c>
      <c r="C48" s="46" t="s">
        <v>34</v>
      </c>
      <c r="D48" s="25"/>
      <c r="F48" s="47"/>
    </row>
    <row r="49" spans="1:12" x14ac:dyDescent="0.25">
      <c r="A49" s="25"/>
      <c r="B49" s="1" t="s">
        <v>35</v>
      </c>
      <c r="C49" s="47" t="s">
        <v>119</v>
      </c>
      <c r="D49" s="25"/>
      <c r="F49" s="47"/>
    </row>
    <row r="50" spans="1:12" x14ac:dyDescent="0.25">
      <c r="A50" s="25"/>
      <c r="B50" s="1" t="s">
        <v>36</v>
      </c>
      <c r="C50" s="47" t="s">
        <v>120</v>
      </c>
      <c r="D50" s="25"/>
      <c r="F50" s="47"/>
    </row>
    <row r="51" spans="1:12" x14ac:dyDescent="0.25">
      <c r="A51" s="25"/>
      <c r="B51" s="1" t="s">
        <v>37</v>
      </c>
      <c r="C51" s="47" t="s">
        <v>121</v>
      </c>
      <c r="D51" s="25"/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1" t="s">
        <v>38</v>
      </c>
      <c r="C53" s="1" t="s">
        <v>39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99"/>
      <c r="F54" s="99"/>
      <c r="G54" s="99"/>
      <c r="H54" s="99"/>
      <c r="I54" s="99"/>
      <c r="J54" s="99"/>
      <c r="K54" s="99"/>
      <c r="L54" s="99"/>
    </row>
    <row r="55" spans="1:12" x14ac:dyDescent="0.25">
      <c r="A55" s="52" t="s">
        <v>46</v>
      </c>
      <c r="B55" s="52"/>
      <c r="C55" s="52"/>
      <c r="D55" s="52"/>
      <c r="E55" s="52"/>
      <c r="F55" s="99"/>
      <c r="G55" s="99"/>
      <c r="H55" s="99"/>
      <c r="I55" s="99"/>
      <c r="J55" s="99"/>
      <c r="K55" s="99"/>
      <c r="L55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40:C40"/>
    <mergeCell ref="C43:M44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447D-254B-4FF8-8AB4-EAC76724B478}">
  <sheetPr>
    <tabColor rgb="FFFFC000"/>
  </sheetPr>
  <dimension ref="A1:BD5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43" style="1" customWidth="1"/>
    <col min="4" max="4" width="10" style="1" customWidth="1"/>
    <col min="5" max="5" width="17.5703125" style="1" customWidth="1"/>
    <col min="6" max="6" width="22.5703125" style="1" customWidth="1"/>
    <col min="7" max="7" width="9.7109375" style="1" customWidth="1"/>
    <col min="8" max="8" width="21.42578125" style="1" customWidth="1"/>
    <col min="9" max="9" width="31.85546875" style="1" customWidth="1"/>
    <col min="10" max="10" width="9.7109375" style="1" customWidth="1"/>
    <col min="11" max="11" width="15.140625" style="1" customWidth="1"/>
    <col min="12" max="12" width="31.7109375" style="1" customWidth="1"/>
    <col min="13" max="13" width="11.85546875" style="1" bestFit="1" customWidth="1"/>
    <col min="14" max="14" width="3.7109375" style="1" customWidth="1"/>
    <col min="15" max="16" width="9.7109375" style="1" customWidth="1"/>
    <col min="17" max="17" width="3.7109375" style="1" customWidth="1"/>
    <col min="18" max="19" width="9.7109375" style="1" customWidth="1"/>
    <col min="20" max="20" width="5.140625" style="1" customWidth="1"/>
    <col min="21" max="21" width="12.42578125" style="1" customWidth="1"/>
    <col min="22" max="22" width="11.85546875" style="1" customWidth="1"/>
    <col min="23" max="23" width="6.140625" style="1" customWidth="1"/>
    <col min="24" max="24" width="12.42578125" style="1" customWidth="1"/>
    <col min="25" max="25" width="11.85546875" style="1" customWidth="1"/>
    <col min="26" max="26" width="3.7109375" style="1" customWidth="1"/>
    <col min="27" max="28" width="9.7109375" style="1" customWidth="1"/>
    <col min="29" max="29" width="3.7109375" style="1" customWidth="1"/>
    <col min="30" max="31" width="9.7109375" style="1" customWidth="1"/>
    <col min="32" max="32" width="3.7109375" style="1" customWidth="1"/>
    <col min="33" max="34" width="9.7109375" style="1" customWidth="1"/>
    <col min="35" max="35" width="3.7109375" style="1" customWidth="1"/>
    <col min="36" max="37" width="9.7109375" style="1" customWidth="1"/>
    <col min="38" max="38" width="3.7109375" style="1" customWidth="1"/>
    <col min="39" max="40" width="9.7109375" style="1" customWidth="1"/>
    <col min="41" max="41" width="3.7109375" style="1" customWidth="1"/>
    <col min="42" max="43" width="9.7109375" style="1" customWidth="1"/>
    <col min="44" max="44" width="3.7109375" style="1" customWidth="1"/>
    <col min="45" max="46" width="9.7109375" style="1" customWidth="1"/>
    <col min="47" max="47" width="3.7109375" style="1" customWidth="1"/>
    <col min="48" max="49" width="9.7109375" style="1" customWidth="1"/>
    <col min="50" max="50" width="3.7109375" style="1" customWidth="1"/>
    <col min="51" max="52" width="9.7109375" style="1" customWidth="1"/>
    <col min="53" max="53" width="3.7109375" style="1" customWidth="1"/>
    <col min="54" max="54" width="11.85546875" style="1" customWidth="1"/>
    <col min="55" max="55" width="10.42578125" style="1" customWidth="1"/>
    <col min="56" max="56" width="8.140625" style="1" customWidth="1"/>
    <col min="57" max="16384" width="8.85546875" style="1"/>
  </cols>
  <sheetData>
    <row r="1" spans="1:11" ht="15" customHeight="1" x14ac:dyDescent="0.25">
      <c r="A1" s="185" t="s">
        <v>166</v>
      </c>
      <c r="B1" s="55"/>
    </row>
    <row r="2" spans="1:11" ht="48" customHeight="1" x14ac:dyDescent="0.25">
      <c r="A2" s="4" t="s">
        <v>171</v>
      </c>
      <c r="D2" s="18"/>
      <c r="E2" s="273" t="s">
        <v>60</v>
      </c>
      <c r="F2" s="273"/>
      <c r="G2" s="18"/>
      <c r="H2" s="274" t="s">
        <v>153</v>
      </c>
      <c r="I2" s="274"/>
    </row>
    <row r="3" spans="1:11" s="52" customFormat="1" ht="60" customHeight="1" x14ac:dyDescent="0.25">
      <c r="A3" s="97"/>
      <c r="E3" s="207" t="s">
        <v>12</v>
      </c>
      <c r="F3" s="192" t="s">
        <v>10</v>
      </c>
      <c r="H3" s="194" t="s">
        <v>12</v>
      </c>
      <c r="I3" s="194" t="s">
        <v>10</v>
      </c>
      <c r="K3" s="34"/>
    </row>
    <row r="4" spans="1:11" x14ac:dyDescent="0.25">
      <c r="A4" s="169" t="s">
        <v>102</v>
      </c>
      <c r="B4" s="4"/>
      <c r="H4" s="193"/>
      <c r="I4" s="193"/>
    </row>
    <row r="5" spans="1:11" x14ac:dyDescent="0.25">
      <c r="A5" t="s">
        <v>13</v>
      </c>
      <c r="D5" s="83"/>
      <c r="E5" s="205">
        <v>62.634</v>
      </c>
      <c r="F5" s="205">
        <v>84.744000000000014</v>
      </c>
      <c r="H5" s="206">
        <v>113.8</v>
      </c>
      <c r="I5" s="206">
        <v>154</v>
      </c>
    </row>
    <row r="6" spans="1:11" x14ac:dyDescent="0.25">
      <c r="A6" t="s">
        <v>132</v>
      </c>
      <c r="D6" s="83"/>
      <c r="E6" s="205">
        <v>93.962000000000003</v>
      </c>
      <c r="F6" s="205">
        <v>127.11600000000001</v>
      </c>
      <c r="H6" s="206">
        <v>170.8</v>
      </c>
      <c r="I6" s="206">
        <v>231.1</v>
      </c>
    </row>
    <row r="7" spans="1:11" x14ac:dyDescent="0.25">
      <c r="A7" t="s">
        <v>14</v>
      </c>
      <c r="E7" s="205">
        <v>105.08300000000001</v>
      </c>
      <c r="F7" s="205">
        <v>145.51900000000001</v>
      </c>
      <c r="H7" s="206">
        <v>191</v>
      </c>
      <c r="I7" s="206">
        <v>264.5</v>
      </c>
    </row>
    <row r="8" spans="1:11" x14ac:dyDescent="0.25">
      <c r="A8" t="s">
        <v>15</v>
      </c>
      <c r="E8" s="205">
        <v>109.54900000000001</v>
      </c>
      <c r="F8" s="205">
        <v>150.029</v>
      </c>
      <c r="H8" s="206">
        <v>199.1</v>
      </c>
      <c r="I8" s="206">
        <v>272.7</v>
      </c>
    </row>
    <row r="9" spans="1:11" x14ac:dyDescent="0.25">
      <c r="A9"/>
      <c r="D9" s="75"/>
      <c r="E9" s="287"/>
      <c r="F9" s="287"/>
      <c r="H9" s="193"/>
      <c r="I9" s="193"/>
    </row>
    <row r="10" spans="1:11" x14ac:dyDescent="0.25">
      <c r="A10" s="169" t="s">
        <v>103</v>
      </c>
      <c r="B10" s="4"/>
      <c r="E10" s="287"/>
      <c r="F10" s="287"/>
      <c r="H10" s="193"/>
      <c r="I10" s="193"/>
    </row>
    <row r="11" spans="1:11" x14ac:dyDescent="0.25">
      <c r="A11" t="s">
        <v>13</v>
      </c>
      <c r="E11" s="205">
        <v>62.634</v>
      </c>
      <c r="F11" s="205">
        <v>84.744000000000014</v>
      </c>
      <c r="H11" s="206">
        <v>113.8</v>
      </c>
      <c r="I11" s="206">
        <v>154</v>
      </c>
    </row>
    <row r="12" spans="1:11" x14ac:dyDescent="0.25">
      <c r="A12" t="s">
        <v>132</v>
      </c>
      <c r="E12" s="205">
        <v>93.962000000000003</v>
      </c>
      <c r="F12" s="205">
        <v>127.105</v>
      </c>
      <c r="H12" s="206">
        <v>170.8</v>
      </c>
      <c r="I12" s="206">
        <v>231</v>
      </c>
    </row>
    <row r="13" spans="1:11" x14ac:dyDescent="0.25">
      <c r="A13" t="s">
        <v>14</v>
      </c>
      <c r="E13" s="205">
        <v>105.08300000000001</v>
      </c>
      <c r="F13" s="205">
        <v>145.51900000000001</v>
      </c>
      <c r="H13" s="206">
        <v>191</v>
      </c>
      <c r="I13" s="206">
        <v>264.5</v>
      </c>
    </row>
    <row r="14" spans="1:11" x14ac:dyDescent="0.25">
      <c r="A14" t="s">
        <v>15</v>
      </c>
      <c r="E14" s="205">
        <v>109.54900000000001</v>
      </c>
      <c r="F14" s="205">
        <v>150.029</v>
      </c>
      <c r="H14" s="206">
        <v>199.1</v>
      </c>
      <c r="I14" s="206">
        <v>272.7</v>
      </c>
    </row>
    <row r="15" spans="1:11" x14ac:dyDescent="0.25">
      <c r="A15"/>
      <c r="E15" s="40"/>
      <c r="F15" s="40"/>
      <c r="H15" s="193"/>
      <c r="I15" s="193"/>
    </row>
    <row r="16" spans="1:11" x14ac:dyDescent="0.25">
      <c r="A16" s="169" t="s">
        <v>16</v>
      </c>
      <c r="B16" s="4"/>
      <c r="E16" s="40"/>
      <c r="F16" s="40"/>
      <c r="H16" s="193"/>
      <c r="I16" s="193"/>
    </row>
    <row r="17" spans="1:56" x14ac:dyDescent="0.25">
      <c r="A17" t="s">
        <v>13</v>
      </c>
      <c r="D17" s="83"/>
      <c r="E17" s="205">
        <v>141.17400000000001</v>
      </c>
      <c r="F17" s="205">
        <v>201.83900000000003</v>
      </c>
      <c r="H17" s="206">
        <v>256.60000000000002</v>
      </c>
      <c r="I17" s="206">
        <v>366.9</v>
      </c>
    </row>
    <row r="18" spans="1:56" x14ac:dyDescent="0.25">
      <c r="A18" t="s">
        <v>132</v>
      </c>
      <c r="D18" s="83"/>
      <c r="E18" s="205">
        <v>211.77200000000002</v>
      </c>
      <c r="F18" s="205">
        <v>302.75300000000004</v>
      </c>
      <c r="H18" s="206">
        <v>385</v>
      </c>
      <c r="I18" s="206">
        <v>550.4</v>
      </c>
    </row>
    <row r="19" spans="1:56" x14ac:dyDescent="0.25">
      <c r="A19" t="s">
        <v>14</v>
      </c>
      <c r="E19" s="205">
        <v>226.27</v>
      </c>
      <c r="F19" s="205">
        <v>329.53800000000001</v>
      </c>
      <c r="H19" s="206">
        <v>411.4</v>
      </c>
      <c r="I19" s="206">
        <v>599.1</v>
      </c>
    </row>
    <row r="20" spans="1:56" x14ac:dyDescent="0.25">
      <c r="A20" t="s">
        <v>15</v>
      </c>
      <c r="E20" s="205">
        <v>245.63000000000002</v>
      </c>
      <c r="F20" s="205">
        <v>353.35300000000007</v>
      </c>
      <c r="H20" s="206">
        <v>446.5</v>
      </c>
      <c r="I20" s="206">
        <v>642.4</v>
      </c>
    </row>
    <row r="21" spans="1:56" x14ac:dyDescent="0.25">
      <c r="C21" s="104"/>
      <c r="D21" s="104"/>
      <c r="H21" s="75"/>
      <c r="I21" s="75"/>
      <c r="J21" s="75"/>
      <c r="K21" s="75"/>
      <c r="U21" s="40"/>
      <c r="W21" s="41"/>
      <c r="X21" s="40"/>
      <c r="Y21" s="40"/>
    </row>
    <row r="22" spans="1:56" x14ac:dyDescent="0.25">
      <c r="A22" s="4" t="s">
        <v>40</v>
      </c>
      <c r="W22" s="41"/>
      <c r="X22" s="40"/>
      <c r="Y22" s="40"/>
      <c r="AJ22" s="76"/>
      <c r="AK22" s="76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76"/>
      <c r="AW22" s="76"/>
      <c r="AX22" s="42"/>
      <c r="AY22" s="42"/>
      <c r="AZ22" s="42"/>
      <c r="BA22" s="42"/>
      <c r="BB22" s="76"/>
      <c r="BC22" s="76"/>
      <c r="BD22" s="40"/>
    </row>
    <row r="23" spans="1:56" x14ac:dyDescent="0.25">
      <c r="A23" s="53"/>
      <c r="W23" s="41"/>
      <c r="X23" s="40"/>
      <c r="Y23" s="40"/>
      <c r="AJ23" s="76"/>
      <c r="AK23" s="76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76"/>
      <c r="AW23" s="76"/>
      <c r="AX23" s="42"/>
      <c r="AY23" s="42"/>
      <c r="AZ23" s="42"/>
      <c r="BA23" s="42"/>
      <c r="BB23" s="76"/>
      <c r="BC23" s="76"/>
      <c r="BD23" s="40"/>
    </row>
    <row r="24" spans="1:56" x14ac:dyDescent="0.25">
      <c r="A24" s="52" t="s">
        <v>102</v>
      </c>
      <c r="B24" s="52" t="s">
        <v>41</v>
      </c>
      <c r="D24" s="55" t="s">
        <v>80</v>
      </c>
      <c r="E24" s="55"/>
      <c r="F24" s="55"/>
    </row>
    <row r="25" spans="1:56" x14ac:dyDescent="0.25">
      <c r="A25" s="52" t="s">
        <v>103</v>
      </c>
      <c r="B25" s="52" t="s">
        <v>41</v>
      </c>
      <c r="F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56" x14ac:dyDescent="0.25">
      <c r="A26" s="52" t="s">
        <v>42</v>
      </c>
      <c r="B26" s="52" t="s">
        <v>41</v>
      </c>
      <c r="F26" s="40"/>
      <c r="G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56" x14ac:dyDescent="0.25">
      <c r="F27" s="40"/>
      <c r="G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56" ht="30" x14ac:dyDescent="0.25">
      <c r="A28" s="95" t="s">
        <v>43</v>
      </c>
      <c r="B28" s="212" t="s">
        <v>44</v>
      </c>
      <c r="F28" s="40"/>
      <c r="G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56" x14ac:dyDescent="0.25">
      <c r="G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56" ht="45" customHeight="1" x14ac:dyDescent="0.25">
      <c r="A30" s="227" t="s">
        <v>135</v>
      </c>
      <c r="B30" s="275" t="s">
        <v>136</v>
      </c>
      <c r="C30" s="275"/>
      <c r="D30" s="275"/>
      <c r="E30" s="275"/>
      <c r="F30" s="99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56" ht="45" customHeight="1" x14ac:dyDescent="0.25">
      <c r="A31" s="227" t="s">
        <v>45</v>
      </c>
      <c r="B31" s="275" t="s">
        <v>59</v>
      </c>
      <c r="C31" s="275"/>
      <c r="D31" s="275"/>
      <c r="E31" s="275"/>
      <c r="F31" s="275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56" x14ac:dyDescent="0.2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x14ac:dyDescent="0.25">
      <c r="A33" s="100" t="s">
        <v>63</v>
      </c>
      <c r="B33" s="101" t="s">
        <v>83</v>
      </c>
      <c r="C33" s="52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100" t="s">
        <v>61</v>
      </c>
      <c r="B34" s="101" t="s">
        <v>84</v>
      </c>
      <c r="C34" s="52"/>
    </row>
    <row r="35" spans="1:35" x14ac:dyDescent="0.25">
      <c r="A35" s="100" t="s">
        <v>62</v>
      </c>
      <c r="B35" s="101" t="s">
        <v>85</v>
      </c>
      <c r="C35" s="52"/>
    </row>
    <row r="36" spans="1:35" s="96" customFormat="1" ht="45" customHeight="1" x14ac:dyDescent="0.25">
      <c r="D36" s="18"/>
      <c r="E36" s="273" t="s">
        <v>60</v>
      </c>
      <c r="F36" s="273"/>
      <c r="G36" s="1"/>
      <c r="H36" s="274" t="s">
        <v>153</v>
      </c>
      <c r="I36" s="274"/>
      <c r="J36" s="1"/>
      <c r="K36" s="1"/>
    </row>
    <row r="37" spans="1:35" s="96" customFormat="1" ht="45" customHeight="1" x14ac:dyDescent="0.25">
      <c r="D37" s="52"/>
      <c r="E37" s="229" t="s">
        <v>12</v>
      </c>
      <c r="F37" s="230" t="s">
        <v>10</v>
      </c>
      <c r="G37" s="52"/>
      <c r="H37" s="231" t="s">
        <v>12</v>
      </c>
      <c r="I37" s="231" t="s">
        <v>10</v>
      </c>
      <c r="J37" s="52"/>
      <c r="K37" s="1"/>
    </row>
    <row r="38" spans="1:35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5" x14ac:dyDescent="0.25">
      <c r="B39" s="45"/>
      <c r="D39" s="41"/>
      <c r="E39" s="41"/>
      <c r="F39" s="41"/>
      <c r="G39" s="41"/>
      <c r="H39" s="41"/>
      <c r="I39" s="41"/>
      <c r="K39" s="42"/>
    </row>
    <row r="40" spans="1:35" ht="72.75" customHeight="1" x14ac:dyDescent="0.25">
      <c r="A40" s="228" t="s">
        <v>163</v>
      </c>
      <c r="B40" s="187"/>
      <c r="C40" s="187" t="s">
        <v>162</v>
      </c>
      <c r="D40" s="41"/>
      <c r="E40" s="223">
        <v>19.8</v>
      </c>
      <c r="F40" s="223">
        <v>19.8</v>
      </c>
      <c r="H40" s="206">
        <v>36</v>
      </c>
      <c r="I40" s="206">
        <v>36</v>
      </c>
      <c r="K40" s="42"/>
    </row>
    <row r="41" spans="1:35" x14ac:dyDescent="0.25">
      <c r="A41" s="52"/>
      <c r="B41" s="52"/>
      <c r="C41" s="98"/>
      <c r="D41" s="52"/>
      <c r="E41" s="52"/>
      <c r="F41" s="40"/>
    </row>
    <row r="42" spans="1:35" x14ac:dyDescent="0.25">
      <c r="A42" s="215" t="s">
        <v>49</v>
      </c>
      <c r="B42" s="215"/>
      <c r="C42" s="233" t="s">
        <v>50</v>
      </c>
      <c r="D42" s="45" t="s">
        <v>165</v>
      </c>
    </row>
    <row r="43" spans="1:35" s="119" customFormat="1" ht="30" customHeight="1" x14ac:dyDescent="0.25">
      <c r="A43" s="117"/>
      <c r="B43" s="117"/>
      <c r="C43" s="234" t="s">
        <v>51</v>
      </c>
      <c r="D43" s="254" t="s">
        <v>164</v>
      </c>
      <c r="E43" s="254"/>
      <c r="F43" s="254"/>
      <c r="G43" s="254"/>
      <c r="H43" s="254"/>
      <c r="I43" s="254"/>
      <c r="J43" s="254"/>
      <c r="K43" s="254"/>
      <c r="L43" s="254"/>
      <c r="M43" s="254"/>
    </row>
    <row r="44" spans="1:35" s="119" customFormat="1" ht="30" customHeight="1" x14ac:dyDescent="0.25">
      <c r="A44" s="117"/>
      <c r="B44" s="117"/>
      <c r="C44" s="232"/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35" x14ac:dyDescent="0.25">
      <c r="A45" s="4"/>
      <c r="B45" s="4"/>
      <c r="C45" s="235" t="s">
        <v>52</v>
      </c>
      <c r="D45" s="45" t="s">
        <v>111</v>
      </c>
      <c r="H45" s="40"/>
    </row>
    <row r="46" spans="1:35" x14ac:dyDescent="0.25">
      <c r="A46" s="4"/>
      <c r="B46" s="4"/>
      <c r="C46" s="235" t="s">
        <v>53</v>
      </c>
      <c r="D46" s="45" t="s">
        <v>112</v>
      </c>
      <c r="H46" s="40"/>
    </row>
    <row r="47" spans="1:35" x14ac:dyDescent="0.25">
      <c r="A47" s="221"/>
      <c r="B47" s="221"/>
      <c r="C47" s="52"/>
      <c r="D47" s="98"/>
      <c r="E47" s="52"/>
      <c r="F47" s="52"/>
      <c r="G47" s="40"/>
    </row>
    <row r="48" spans="1:35" x14ac:dyDescent="0.25">
      <c r="A48" s="189" t="s">
        <v>32</v>
      </c>
      <c r="B48" s="189"/>
      <c r="C48" s="233" t="s">
        <v>33</v>
      </c>
      <c r="D48" s="46" t="s">
        <v>34</v>
      </c>
      <c r="E48" s="25"/>
      <c r="G48" s="47"/>
    </row>
    <row r="49" spans="1:11" x14ac:dyDescent="0.25">
      <c r="A49" s="32"/>
      <c r="B49" s="32"/>
      <c r="C49" s="234" t="s">
        <v>35</v>
      </c>
      <c r="D49" s="47" t="s">
        <v>119</v>
      </c>
      <c r="E49" s="25"/>
      <c r="G49" s="47"/>
    </row>
    <row r="50" spans="1:11" x14ac:dyDescent="0.25">
      <c r="A50" s="25"/>
      <c r="B50" s="25"/>
      <c r="C50" s="236" t="s">
        <v>36</v>
      </c>
      <c r="D50" s="47" t="s">
        <v>120</v>
      </c>
      <c r="E50" s="25"/>
      <c r="G50" s="47"/>
    </row>
    <row r="51" spans="1:11" x14ac:dyDescent="0.25">
      <c r="A51" s="25"/>
      <c r="B51" s="25"/>
      <c r="C51" s="235" t="s">
        <v>37</v>
      </c>
      <c r="D51" s="47" t="s">
        <v>121</v>
      </c>
      <c r="E51" s="25"/>
      <c r="G51" s="47"/>
    </row>
    <row r="52" spans="1:11" x14ac:dyDescent="0.25">
      <c r="F52" s="52"/>
      <c r="G52" s="52"/>
      <c r="H52" s="52"/>
      <c r="I52" s="52"/>
      <c r="J52" s="52"/>
      <c r="K52" s="52"/>
    </row>
    <row r="53" spans="1:11" x14ac:dyDescent="0.25">
      <c r="A53" s="4" t="s">
        <v>38</v>
      </c>
      <c r="C53" s="1" t="s">
        <v>39</v>
      </c>
      <c r="F53" s="99"/>
      <c r="G53" s="99"/>
      <c r="H53" s="99"/>
      <c r="I53" s="99"/>
      <c r="J53" s="99"/>
      <c r="K53" s="99"/>
    </row>
    <row r="54" spans="1:11" x14ac:dyDescent="0.25">
      <c r="A54" s="99"/>
      <c r="F54" s="99"/>
      <c r="G54" s="99"/>
      <c r="H54" s="99"/>
      <c r="I54" s="99"/>
      <c r="J54" s="99"/>
      <c r="K54" s="99"/>
    </row>
    <row r="55" spans="1:11" x14ac:dyDescent="0.25">
      <c r="A55" s="221" t="s">
        <v>46</v>
      </c>
      <c r="B55" s="221"/>
      <c r="C55" s="221"/>
      <c r="D55" s="221"/>
      <c r="E55" s="221"/>
      <c r="F55" s="95"/>
      <c r="G55" s="95"/>
      <c r="H55" s="99"/>
      <c r="I55" s="99"/>
      <c r="J55" s="99"/>
      <c r="K55" s="99"/>
    </row>
    <row r="56" spans="1:11" x14ac:dyDescent="0.25">
      <c r="A56" s="4"/>
      <c r="B56" s="4"/>
      <c r="C56" s="4"/>
      <c r="D56" s="4"/>
      <c r="E56" s="4"/>
      <c r="F56" s="4"/>
      <c r="G56" s="4"/>
    </row>
  </sheetData>
  <mergeCells count="7">
    <mergeCell ref="D43:M44"/>
    <mergeCell ref="H36:I36"/>
    <mergeCell ref="E2:F2"/>
    <mergeCell ref="H2:I2"/>
    <mergeCell ref="E36:F36"/>
    <mergeCell ref="B30:E30"/>
    <mergeCell ref="B31:F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EA47-9454-4D8E-A43E-C4FA45129CA8}">
  <sheetPr>
    <tabColor rgb="FFFFC000"/>
  </sheetPr>
  <dimension ref="A1:BE55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8.85546875" defaultRowHeight="15" x14ac:dyDescent="0.25"/>
  <cols>
    <col min="1" max="1" width="33.7109375" style="1" customWidth="1"/>
    <col min="2" max="2" width="11.42578125" style="1" customWidth="1"/>
    <col min="3" max="3" width="14" style="1" customWidth="1"/>
    <col min="4" max="4" width="10" style="1" customWidth="1"/>
    <col min="5" max="5" width="13" style="1" customWidth="1"/>
    <col min="6" max="6" width="21.85546875" style="1" customWidth="1"/>
    <col min="7" max="7" width="12.42578125" style="1" customWidth="1"/>
    <col min="8" max="8" width="23.140625" style="1" customWidth="1"/>
    <col min="9" max="9" width="9.5703125" style="1" customWidth="1"/>
    <col min="10" max="11" width="9.7109375" style="1" customWidth="1"/>
    <col min="12" max="12" width="10.570312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9.57031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8" ht="15" customHeight="1" x14ac:dyDescent="0.25">
      <c r="A1" s="185" t="s">
        <v>166</v>
      </c>
    </row>
    <row r="2" spans="1:8" ht="48" customHeight="1" x14ac:dyDescent="0.25">
      <c r="A2" s="4" t="s">
        <v>172</v>
      </c>
      <c r="D2" s="18"/>
      <c r="E2" s="273" t="s">
        <v>157</v>
      </c>
      <c r="F2" s="273"/>
      <c r="G2" s="274" t="s">
        <v>158</v>
      </c>
      <c r="H2" s="274"/>
    </row>
    <row r="3" spans="1:8" s="52" customFormat="1" ht="60" customHeight="1" x14ac:dyDescent="0.25">
      <c r="A3" s="97"/>
      <c r="E3" s="207" t="s">
        <v>12</v>
      </c>
      <c r="F3" s="192" t="s">
        <v>10</v>
      </c>
      <c r="G3" s="194" t="s">
        <v>12</v>
      </c>
      <c r="H3" s="194" t="s">
        <v>10</v>
      </c>
    </row>
    <row r="4" spans="1:8" x14ac:dyDescent="0.25">
      <c r="A4" s="169" t="s">
        <v>102</v>
      </c>
      <c r="B4" s="4"/>
    </row>
    <row r="5" spans="1:8" x14ac:dyDescent="0.25">
      <c r="A5" t="s">
        <v>13</v>
      </c>
      <c r="D5" s="83"/>
      <c r="E5" s="205">
        <v>65.010000000000005</v>
      </c>
      <c r="F5" s="205">
        <v>89.496000000000009</v>
      </c>
      <c r="G5" s="206">
        <v>118.2</v>
      </c>
      <c r="H5" s="206">
        <v>162.69999999999999</v>
      </c>
    </row>
    <row r="6" spans="1:8" x14ac:dyDescent="0.25">
      <c r="A6" t="s">
        <v>132</v>
      </c>
      <c r="D6" s="83"/>
      <c r="E6" s="205">
        <v>97.52600000000001</v>
      </c>
      <c r="F6" s="205">
        <v>134.24400000000003</v>
      </c>
      <c r="G6" s="206">
        <v>177.3</v>
      </c>
      <c r="H6" s="206">
        <v>244</v>
      </c>
    </row>
    <row r="7" spans="1:8" x14ac:dyDescent="0.25">
      <c r="A7" t="s">
        <v>14</v>
      </c>
      <c r="E7" s="205">
        <v>107.459</v>
      </c>
      <c r="F7" s="205">
        <v>150.27100000000002</v>
      </c>
      <c r="G7" s="206">
        <v>195.3</v>
      </c>
      <c r="H7" s="206">
        <v>273.2</v>
      </c>
    </row>
    <row r="8" spans="1:8" x14ac:dyDescent="0.25">
      <c r="A8" t="s">
        <v>15</v>
      </c>
      <c r="E8" s="205">
        <v>111.92500000000001</v>
      </c>
      <c r="F8" s="205">
        <v>154.78100000000003</v>
      </c>
      <c r="G8" s="206">
        <v>203.4</v>
      </c>
      <c r="H8" s="206">
        <v>281.39999999999998</v>
      </c>
    </row>
    <row r="9" spans="1:8" x14ac:dyDescent="0.25">
      <c r="A9"/>
      <c r="D9" s="75"/>
      <c r="E9" s="40"/>
      <c r="F9" s="40"/>
    </row>
    <row r="10" spans="1:8" x14ac:dyDescent="0.25">
      <c r="A10" s="169" t="s">
        <v>103</v>
      </c>
      <c r="B10" s="4"/>
      <c r="E10" s="40"/>
      <c r="F10" s="40"/>
    </row>
    <row r="11" spans="1:8" x14ac:dyDescent="0.25">
      <c r="A11" t="s">
        <v>13</v>
      </c>
      <c r="E11" s="205">
        <v>65.010000000000005</v>
      </c>
      <c r="F11" s="205">
        <v>89.496000000000009</v>
      </c>
      <c r="G11" s="206">
        <v>118.2</v>
      </c>
      <c r="H11" s="206">
        <v>162.69999999999999</v>
      </c>
    </row>
    <row r="12" spans="1:8" x14ac:dyDescent="0.25">
      <c r="A12" t="s">
        <v>132</v>
      </c>
      <c r="E12" s="205">
        <v>97.52600000000001</v>
      </c>
      <c r="F12" s="205">
        <v>134.24400000000003</v>
      </c>
      <c r="G12" s="206">
        <v>177.3</v>
      </c>
      <c r="H12" s="206">
        <v>244</v>
      </c>
    </row>
    <row r="13" spans="1:8" x14ac:dyDescent="0.25">
      <c r="A13" t="s">
        <v>14</v>
      </c>
      <c r="E13" s="205">
        <v>107.459</v>
      </c>
      <c r="F13" s="205">
        <v>150.27100000000002</v>
      </c>
      <c r="G13" s="206">
        <v>195.3</v>
      </c>
      <c r="H13" s="206">
        <v>273.2</v>
      </c>
    </row>
    <row r="14" spans="1:8" x14ac:dyDescent="0.25">
      <c r="A14" t="s">
        <v>15</v>
      </c>
      <c r="E14" s="205">
        <v>111.92500000000001</v>
      </c>
      <c r="F14" s="205">
        <v>154.78100000000003</v>
      </c>
      <c r="G14" s="206">
        <v>203.4</v>
      </c>
      <c r="H14" s="206">
        <v>281.39999999999998</v>
      </c>
    </row>
    <row r="15" spans="1:8" x14ac:dyDescent="0.25">
      <c r="A15"/>
      <c r="E15" s="40"/>
      <c r="F15" s="40"/>
    </row>
    <row r="16" spans="1:8" x14ac:dyDescent="0.25">
      <c r="A16" s="169" t="s">
        <v>16</v>
      </c>
      <c r="B16" s="4"/>
      <c r="E16" s="40"/>
      <c r="F16" s="40"/>
    </row>
    <row r="17" spans="1:57" x14ac:dyDescent="0.25">
      <c r="A17" t="s">
        <v>13</v>
      </c>
      <c r="D17" s="83"/>
      <c r="E17" s="205">
        <v>143.55000000000001</v>
      </c>
      <c r="F17" s="205">
        <v>206.59100000000001</v>
      </c>
      <c r="G17" s="206">
        <v>261</v>
      </c>
      <c r="H17" s="206">
        <v>375.6</v>
      </c>
    </row>
    <row r="18" spans="1:57" x14ac:dyDescent="0.25">
      <c r="A18" t="s">
        <v>132</v>
      </c>
      <c r="D18" s="83"/>
      <c r="E18" s="205">
        <v>215.33600000000001</v>
      </c>
      <c r="F18" s="205">
        <v>309.89200000000005</v>
      </c>
      <c r="G18" s="206">
        <v>391.5</v>
      </c>
      <c r="H18" s="206">
        <v>563.4</v>
      </c>
    </row>
    <row r="19" spans="1:57" x14ac:dyDescent="0.25">
      <c r="A19" t="s">
        <v>14</v>
      </c>
      <c r="E19" s="205">
        <v>228.64600000000004</v>
      </c>
      <c r="F19" s="205">
        <v>334.29</v>
      </c>
      <c r="G19" s="206">
        <v>415.7</v>
      </c>
      <c r="H19" s="206">
        <v>607.79999999999995</v>
      </c>
    </row>
    <row r="20" spans="1:57" x14ac:dyDescent="0.25">
      <c r="A20" t="s">
        <v>15</v>
      </c>
      <c r="E20" s="205">
        <v>248.00600000000003</v>
      </c>
      <c r="F20" s="205">
        <v>358.10500000000002</v>
      </c>
      <c r="G20" s="206">
        <v>450.9</v>
      </c>
      <c r="H20" s="206">
        <v>651</v>
      </c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40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t="s">
        <v>102</v>
      </c>
      <c r="B24" s="52" t="s">
        <v>41</v>
      </c>
      <c r="D24" s="55" t="s">
        <v>80</v>
      </c>
      <c r="E24" s="55"/>
      <c r="F24" s="55"/>
    </row>
    <row r="25" spans="1:57" x14ac:dyDescent="0.25">
      <c r="A25" t="s">
        <v>103</v>
      </c>
      <c r="B25" s="52" t="s">
        <v>41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t="s">
        <v>42</v>
      </c>
      <c r="B26" s="52" t="s">
        <v>41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213" t="s">
        <v>43</v>
      </c>
      <c r="B28" s="212" t="s">
        <v>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214" t="s">
        <v>135</v>
      </c>
      <c r="B30" s="275" t="s">
        <v>136</v>
      </c>
      <c r="C30" s="275"/>
      <c r="D30" s="275"/>
      <c r="E30" s="275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214" t="s">
        <v>45</v>
      </c>
      <c r="B31" s="275" t="s">
        <v>59</v>
      </c>
      <c r="C31" s="275"/>
      <c r="D31" s="275"/>
      <c r="E31" s="275"/>
      <c r="F31" s="275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36" x14ac:dyDescent="0.25">
      <c r="A33" s="100" t="s">
        <v>63</v>
      </c>
      <c r="B33" s="101" t="s">
        <v>83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36" x14ac:dyDescent="0.25">
      <c r="A34" s="208" t="s">
        <v>61</v>
      </c>
      <c r="B34" s="101" t="s">
        <v>84</v>
      </c>
      <c r="C34" s="52"/>
    </row>
    <row r="35" spans="1:36" x14ac:dyDescent="0.25">
      <c r="A35" s="208" t="s">
        <v>62</v>
      </c>
      <c r="B35" s="101" t="s">
        <v>85</v>
      </c>
      <c r="C35" s="52"/>
    </row>
    <row r="36" spans="1:36" s="96" customFormat="1" ht="45" customHeight="1" x14ac:dyDescent="0.25">
      <c r="D36" s="18"/>
      <c r="E36" s="273" t="s">
        <v>157</v>
      </c>
      <c r="F36" s="273"/>
      <c r="G36" s="274" t="s">
        <v>153</v>
      </c>
      <c r="H36" s="274"/>
      <c r="I36" s="1"/>
      <c r="J36" s="1"/>
      <c r="K36" s="1"/>
    </row>
    <row r="37" spans="1:36" s="96" customFormat="1" ht="45" customHeight="1" x14ac:dyDescent="0.25">
      <c r="D37" s="52"/>
      <c r="E37" s="207" t="s">
        <v>12</v>
      </c>
      <c r="F37" s="192" t="s">
        <v>10</v>
      </c>
      <c r="G37" s="194" t="s">
        <v>12</v>
      </c>
      <c r="H37" s="194" t="s">
        <v>10</v>
      </c>
      <c r="I37" s="52"/>
      <c r="J37" s="34"/>
      <c r="K37" s="1"/>
    </row>
    <row r="38" spans="1:36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6" x14ac:dyDescent="0.25">
      <c r="A39" s="209"/>
      <c r="B39" s="45"/>
      <c r="D39" s="41"/>
      <c r="E39" s="39"/>
      <c r="F39" s="39"/>
      <c r="G39" s="39"/>
      <c r="H39" s="39"/>
      <c r="K39" s="42"/>
    </row>
    <row r="40" spans="1:36" ht="49.5" customHeight="1" x14ac:dyDescent="0.25">
      <c r="A40" s="276" t="s">
        <v>159</v>
      </c>
      <c r="B40" s="276"/>
      <c r="C40" s="276"/>
      <c r="D40" s="41"/>
      <c r="E40" s="205">
        <v>19.8</v>
      </c>
      <c r="F40" s="205">
        <v>19.8</v>
      </c>
      <c r="G40" s="206">
        <v>36</v>
      </c>
      <c r="H40" s="206">
        <v>36</v>
      </c>
      <c r="K40" s="42"/>
    </row>
    <row r="41" spans="1:36" x14ac:dyDescent="0.25">
      <c r="A41" s="52"/>
      <c r="B41" s="52"/>
      <c r="C41" s="98"/>
      <c r="D41" s="52"/>
      <c r="E41" s="52"/>
      <c r="F41" s="40"/>
    </row>
    <row r="42" spans="1:36" x14ac:dyDescent="0.25">
      <c r="A42" s="217" t="s">
        <v>49</v>
      </c>
      <c r="B42" s="201" t="s">
        <v>50</v>
      </c>
      <c r="C42" s="199"/>
      <c r="D42" s="45" t="s">
        <v>165</v>
      </c>
    </row>
    <row r="43" spans="1:36" ht="29.25" customHeight="1" x14ac:dyDescent="0.25">
      <c r="A43" s="216"/>
      <c r="B43" s="252" t="s">
        <v>51</v>
      </c>
      <c r="C43" s="218"/>
      <c r="D43" s="254" t="s">
        <v>164</v>
      </c>
      <c r="E43" s="254"/>
      <c r="F43" s="254"/>
      <c r="G43" s="254"/>
      <c r="H43" s="254"/>
      <c r="I43" s="254"/>
      <c r="J43" s="254"/>
      <c r="K43" s="254"/>
      <c r="L43" s="254"/>
      <c r="M43" s="254"/>
    </row>
    <row r="44" spans="1:36" ht="29.25" customHeight="1" x14ac:dyDescent="0.25">
      <c r="A44" s="49"/>
      <c r="B44" s="253"/>
      <c r="C44" s="219"/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36" x14ac:dyDescent="0.25">
      <c r="A45" s="32"/>
      <c r="B45" s="201" t="s">
        <v>52</v>
      </c>
      <c r="C45" s="199"/>
      <c r="D45" s="199" t="s">
        <v>111</v>
      </c>
      <c r="E45" s="200"/>
      <c r="F45" s="200"/>
      <c r="G45" s="200"/>
      <c r="H45" s="200"/>
      <c r="I45" s="200"/>
      <c r="J45" s="200"/>
      <c r="K45" s="200"/>
      <c r="L45" s="200"/>
      <c r="M45" s="200"/>
    </row>
    <row r="46" spans="1:36" x14ac:dyDescent="0.25">
      <c r="A46" s="32"/>
      <c r="B46" s="202" t="s">
        <v>53</v>
      </c>
      <c r="C46" s="197"/>
      <c r="D46" s="197" t="s">
        <v>112</v>
      </c>
      <c r="E46" s="198"/>
      <c r="F46" s="198"/>
      <c r="G46" s="198"/>
      <c r="H46" s="198"/>
      <c r="I46" s="198"/>
      <c r="J46" s="198"/>
      <c r="K46" s="198"/>
      <c r="L46" s="198"/>
      <c r="M46" s="198"/>
    </row>
    <row r="47" spans="1:36" x14ac:dyDescent="0.25">
      <c r="A47" s="52"/>
      <c r="B47" s="52"/>
      <c r="C47" s="98"/>
      <c r="D47" s="52"/>
      <c r="E47" s="52"/>
      <c r="F47" s="40"/>
    </row>
    <row r="48" spans="1:36" x14ac:dyDescent="0.25">
      <c r="A48" s="189" t="s">
        <v>32</v>
      </c>
      <c r="B48" s="203" t="s">
        <v>33</v>
      </c>
      <c r="C48" s="46"/>
      <c r="D48" s="46" t="s">
        <v>34</v>
      </c>
      <c r="F48" s="47"/>
    </row>
    <row r="49" spans="1:12" x14ac:dyDescent="0.25">
      <c r="A49" s="210"/>
      <c r="B49" s="63" t="s">
        <v>35</v>
      </c>
      <c r="C49" s="47"/>
      <c r="D49" s="47" t="s">
        <v>119</v>
      </c>
      <c r="F49" s="47"/>
    </row>
    <row r="50" spans="1:12" x14ac:dyDescent="0.25">
      <c r="A50" s="25"/>
      <c r="B50" s="63" t="s">
        <v>36</v>
      </c>
      <c r="C50" s="47"/>
      <c r="D50" s="47" t="s">
        <v>120</v>
      </c>
      <c r="F50" s="47"/>
    </row>
    <row r="51" spans="1:12" x14ac:dyDescent="0.25">
      <c r="A51" s="25"/>
      <c r="B51" s="204" t="s">
        <v>37</v>
      </c>
      <c r="C51" s="47"/>
      <c r="D51" s="47" t="s">
        <v>121</v>
      </c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222" t="s">
        <v>38</v>
      </c>
      <c r="C53" s="1" t="s">
        <v>39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211"/>
      <c r="F54" s="99"/>
      <c r="G54" s="99"/>
      <c r="H54" s="99"/>
      <c r="I54" s="99"/>
      <c r="J54" s="99"/>
      <c r="K54" s="99"/>
      <c r="L54" s="99"/>
    </row>
    <row r="55" spans="1:12" x14ac:dyDescent="0.25">
      <c r="A55" s="220" t="s">
        <v>46</v>
      </c>
      <c r="B55" s="221"/>
      <c r="C55" s="221"/>
      <c r="D55" s="221"/>
      <c r="E55" s="221"/>
      <c r="F55" s="95"/>
      <c r="G55" s="99"/>
      <c r="H55" s="99"/>
      <c r="I55" s="99"/>
      <c r="J55" s="99"/>
      <c r="K55" s="99"/>
      <c r="L55" s="99"/>
    </row>
  </sheetData>
  <mergeCells count="9">
    <mergeCell ref="B43:B44"/>
    <mergeCell ref="E2:F2"/>
    <mergeCell ref="G2:H2"/>
    <mergeCell ref="E36:F36"/>
    <mergeCell ref="B30:E30"/>
    <mergeCell ref="B31:F31"/>
    <mergeCell ref="A40:C40"/>
    <mergeCell ref="G36:H36"/>
    <mergeCell ref="D43:M4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06A2-42DC-441A-8CD4-FBCAA66EF05D}">
  <sheetPr>
    <tabColor theme="0" tint="-0.249977111117893"/>
  </sheetPr>
  <dimension ref="A1:BD5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43" style="1" customWidth="1"/>
    <col min="4" max="4" width="10" style="1" customWidth="1"/>
    <col min="5" max="5" width="17.5703125" style="1" customWidth="1"/>
    <col min="6" max="6" width="22.5703125" style="1" customWidth="1"/>
    <col min="7" max="7" width="9.7109375" style="1" customWidth="1"/>
    <col min="8" max="8" width="21.42578125" style="1" customWidth="1"/>
    <col min="9" max="9" width="31.85546875" style="1" customWidth="1"/>
    <col min="10" max="10" width="9.7109375" style="1" customWidth="1"/>
    <col min="11" max="11" width="15.140625" style="1" customWidth="1"/>
    <col min="12" max="12" width="31.7109375" style="1" customWidth="1"/>
    <col min="13" max="13" width="11.85546875" style="1" bestFit="1" customWidth="1"/>
    <col min="14" max="14" width="3.7109375" style="1" customWidth="1"/>
    <col min="15" max="16" width="9.7109375" style="1" customWidth="1"/>
    <col min="17" max="17" width="3.7109375" style="1" customWidth="1"/>
    <col min="18" max="19" width="9.7109375" style="1" customWidth="1"/>
    <col min="20" max="20" width="5.140625" style="1" customWidth="1"/>
    <col min="21" max="21" width="12.42578125" style="1" customWidth="1"/>
    <col min="22" max="22" width="11.85546875" style="1" customWidth="1"/>
    <col min="23" max="23" width="6.140625" style="1" customWidth="1"/>
    <col min="24" max="24" width="12.42578125" style="1" customWidth="1"/>
    <col min="25" max="25" width="11.85546875" style="1" customWidth="1"/>
    <col min="26" max="26" width="3.7109375" style="1" customWidth="1"/>
    <col min="27" max="28" width="9.7109375" style="1" customWidth="1"/>
    <col min="29" max="29" width="3.7109375" style="1" customWidth="1"/>
    <col min="30" max="31" width="9.7109375" style="1" customWidth="1"/>
    <col min="32" max="32" width="3.7109375" style="1" customWidth="1"/>
    <col min="33" max="34" width="9.7109375" style="1" customWidth="1"/>
    <col min="35" max="35" width="3.7109375" style="1" customWidth="1"/>
    <col min="36" max="37" width="9.7109375" style="1" customWidth="1"/>
    <col min="38" max="38" width="3.7109375" style="1" customWidth="1"/>
    <col min="39" max="40" width="9.7109375" style="1" customWidth="1"/>
    <col min="41" max="41" width="3.7109375" style="1" customWidth="1"/>
    <col min="42" max="43" width="9.7109375" style="1" customWidth="1"/>
    <col min="44" max="44" width="3.7109375" style="1" customWidth="1"/>
    <col min="45" max="46" width="9.7109375" style="1" customWidth="1"/>
    <col min="47" max="47" width="3.7109375" style="1" customWidth="1"/>
    <col min="48" max="49" width="9.7109375" style="1" customWidth="1"/>
    <col min="50" max="50" width="3.7109375" style="1" customWidth="1"/>
    <col min="51" max="52" width="9.7109375" style="1" customWidth="1"/>
    <col min="53" max="53" width="3.7109375" style="1" customWidth="1"/>
    <col min="54" max="54" width="11.85546875" style="1" customWidth="1"/>
    <col min="55" max="55" width="10.42578125" style="1" customWidth="1"/>
    <col min="56" max="56" width="8.140625" style="1" customWidth="1"/>
    <col min="57" max="16384" width="8.85546875" style="1"/>
  </cols>
  <sheetData>
    <row r="1" spans="1:11" ht="15" customHeight="1" x14ac:dyDescent="0.25">
      <c r="A1" s="185" t="s">
        <v>166</v>
      </c>
      <c r="B1" s="55"/>
    </row>
    <row r="2" spans="1:11" ht="48" customHeight="1" x14ac:dyDescent="0.25">
      <c r="A2" s="4" t="s">
        <v>170</v>
      </c>
      <c r="D2" s="18"/>
      <c r="E2" s="273" t="s">
        <v>60</v>
      </c>
      <c r="F2" s="273"/>
      <c r="G2" s="18"/>
      <c r="H2" s="274" t="s">
        <v>153</v>
      </c>
      <c r="I2" s="274"/>
    </row>
    <row r="3" spans="1:11" s="52" customFormat="1" ht="60" customHeight="1" x14ac:dyDescent="0.25">
      <c r="A3" s="97"/>
      <c r="E3" s="207" t="s">
        <v>12</v>
      </c>
      <c r="F3" s="192" t="s">
        <v>10</v>
      </c>
      <c r="H3" s="194" t="s">
        <v>12</v>
      </c>
      <c r="I3" s="194" t="s">
        <v>10</v>
      </c>
      <c r="K3" s="34"/>
    </row>
    <row r="4" spans="1:11" x14ac:dyDescent="0.25">
      <c r="A4" s="169" t="s">
        <v>102</v>
      </c>
      <c r="B4" s="4"/>
      <c r="H4" s="193"/>
      <c r="I4" s="193"/>
    </row>
    <row r="5" spans="1:11" x14ac:dyDescent="0.25">
      <c r="A5" t="s">
        <v>13</v>
      </c>
      <c r="D5" s="83"/>
      <c r="E5" s="205">
        <v>42.591999999999999</v>
      </c>
      <c r="F5" s="205">
        <v>76.274000000000015</v>
      </c>
      <c r="H5" s="206">
        <v>77.400000000000006</v>
      </c>
      <c r="I5" s="206">
        <v>138.6</v>
      </c>
    </row>
    <row r="6" spans="1:11" x14ac:dyDescent="0.25">
      <c r="A6" t="s">
        <v>132</v>
      </c>
      <c r="D6" s="83"/>
      <c r="E6" s="205">
        <v>63.899000000000008</v>
      </c>
      <c r="F6" s="205">
        <v>114.4</v>
      </c>
      <c r="H6" s="206">
        <v>116.1</v>
      </c>
      <c r="I6" s="206">
        <v>208</v>
      </c>
    </row>
    <row r="7" spans="1:11" x14ac:dyDescent="0.25">
      <c r="A7" t="s">
        <v>14</v>
      </c>
      <c r="E7" s="205">
        <v>71.456000000000003</v>
      </c>
      <c r="F7" s="205">
        <v>130.96600000000001</v>
      </c>
      <c r="H7" s="206">
        <v>129.9</v>
      </c>
      <c r="I7" s="206">
        <v>238.1</v>
      </c>
    </row>
    <row r="8" spans="1:11" x14ac:dyDescent="0.25">
      <c r="A8" t="s">
        <v>15</v>
      </c>
      <c r="E8" s="205">
        <v>74.492000000000004</v>
      </c>
      <c r="F8" s="205">
        <v>135.03600000000003</v>
      </c>
      <c r="H8" s="206">
        <v>135.4</v>
      </c>
      <c r="I8" s="206">
        <v>245.5</v>
      </c>
    </row>
    <row r="9" spans="1:11" x14ac:dyDescent="0.25">
      <c r="A9"/>
      <c r="D9" s="75"/>
      <c r="E9" s="287"/>
      <c r="F9" s="287"/>
      <c r="H9" s="193"/>
      <c r="I9" s="193"/>
    </row>
    <row r="10" spans="1:11" x14ac:dyDescent="0.25">
      <c r="A10" s="169" t="s">
        <v>103</v>
      </c>
      <c r="B10" s="4"/>
      <c r="E10" s="287"/>
      <c r="F10" s="287"/>
      <c r="H10" s="193"/>
      <c r="I10" s="193"/>
    </row>
    <row r="11" spans="1:11" x14ac:dyDescent="0.25">
      <c r="A11" t="s">
        <v>13</v>
      </c>
      <c r="E11" s="205">
        <v>42.591999999999999</v>
      </c>
      <c r="F11" s="205">
        <v>76.274000000000015</v>
      </c>
      <c r="H11" s="206">
        <v>77.400000000000006</v>
      </c>
      <c r="I11" s="206">
        <v>138.6</v>
      </c>
    </row>
    <row r="12" spans="1:11" x14ac:dyDescent="0.25">
      <c r="A12" t="s">
        <v>132</v>
      </c>
      <c r="E12" s="205">
        <v>63.899000000000008</v>
      </c>
      <c r="F12" s="205">
        <v>114.4</v>
      </c>
      <c r="H12" s="206">
        <v>116.1</v>
      </c>
      <c r="I12" s="206">
        <v>208</v>
      </c>
    </row>
    <row r="13" spans="1:11" x14ac:dyDescent="0.25">
      <c r="A13" t="s">
        <v>14</v>
      </c>
      <c r="E13" s="205">
        <v>71.456000000000003</v>
      </c>
      <c r="F13" s="205">
        <v>130.96600000000001</v>
      </c>
      <c r="H13" s="206">
        <v>129.9</v>
      </c>
      <c r="I13" s="206">
        <v>238.1</v>
      </c>
    </row>
    <row r="14" spans="1:11" x14ac:dyDescent="0.25">
      <c r="A14" t="s">
        <v>15</v>
      </c>
      <c r="E14" s="205">
        <v>74.492000000000004</v>
      </c>
      <c r="F14" s="205">
        <v>135.03600000000003</v>
      </c>
      <c r="H14" s="206">
        <v>135.4</v>
      </c>
      <c r="I14" s="206">
        <v>245.5</v>
      </c>
    </row>
    <row r="15" spans="1:11" x14ac:dyDescent="0.25">
      <c r="A15"/>
      <c r="E15" s="40"/>
      <c r="F15" s="40"/>
      <c r="H15" s="193"/>
      <c r="I15" s="193"/>
    </row>
    <row r="16" spans="1:11" x14ac:dyDescent="0.25">
      <c r="A16" s="169" t="s">
        <v>16</v>
      </c>
      <c r="B16" s="4"/>
      <c r="E16" s="40"/>
      <c r="F16" s="40"/>
      <c r="H16" s="193"/>
      <c r="I16" s="193"/>
    </row>
    <row r="17" spans="1:56" x14ac:dyDescent="0.25">
      <c r="A17" t="s">
        <v>13</v>
      </c>
      <c r="D17" s="83"/>
      <c r="E17" s="205">
        <v>96.00800000000001</v>
      </c>
      <c r="F17" s="205">
        <v>181.654</v>
      </c>
      <c r="H17" s="206">
        <v>174.5</v>
      </c>
      <c r="I17" s="206">
        <v>330.2</v>
      </c>
    </row>
    <row r="18" spans="1:56" x14ac:dyDescent="0.25">
      <c r="A18" t="s">
        <v>132</v>
      </c>
      <c r="D18" s="83"/>
      <c r="E18" s="205">
        <v>144.001</v>
      </c>
      <c r="F18" s="205">
        <v>272.49200000000002</v>
      </c>
      <c r="H18" s="206">
        <v>261.8</v>
      </c>
      <c r="I18" s="206">
        <v>495.4</v>
      </c>
    </row>
    <row r="19" spans="1:56" x14ac:dyDescent="0.25">
      <c r="A19" t="s">
        <v>14</v>
      </c>
      <c r="E19" s="205">
        <v>153.85700000000003</v>
      </c>
      <c r="F19" s="205">
        <v>296.59300000000002</v>
      </c>
      <c r="H19" s="206">
        <v>279.7</v>
      </c>
      <c r="I19" s="206">
        <v>539.20000000000005</v>
      </c>
    </row>
    <row r="20" spans="1:56" x14ac:dyDescent="0.25">
      <c r="A20" t="s">
        <v>15</v>
      </c>
      <c r="E20" s="205">
        <v>167.035</v>
      </c>
      <c r="F20" s="205">
        <v>318.03200000000004</v>
      </c>
      <c r="H20" s="206">
        <v>303.60000000000002</v>
      </c>
      <c r="I20" s="206">
        <v>578.20000000000005</v>
      </c>
    </row>
    <row r="21" spans="1:56" x14ac:dyDescent="0.25">
      <c r="C21" s="104"/>
      <c r="D21" s="104"/>
      <c r="H21" s="75"/>
      <c r="I21" s="75"/>
      <c r="J21" s="75"/>
      <c r="K21" s="75"/>
      <c r="U21" s="40"/>
      <c r="W21" s="41"/>
      <c r="X21" s="40"/>
      <c r="Y21" s="40"/>
    </row>
    <row r="22" spans="1:56" x14ac:dyDescent="0.25">
      <c r="A22" s="4" t="s">
        <v>40</v>
      </c>
      <c r="W22" s="41"/>
      <c r="X22" s="40"/>
      <c r="Y22" s="40"/>
      <c r="AJ22" s="76"/>
      <c r="AK22" s="76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76"/>
      <c r="AW22" s="76"/>
      <c r="AX22" s="42"/>
      <c r="AY22" s="42"/>
      <c r="AZ22" s="42"/>
      <c r="BA22" s="42"/>
      <c r="BB22" s="76"/>
      <c r="BC22" s="76"/>
      <c r="BD22" s="40"/>
    </row>
    <row r="23" spans="1:56" x14ac:dyDescent="0.25">
      <c r="A23" s="53"/>
      <c r="W23" s="41"/>
      <c r="X23" s="40"/>
      <c r="Y23" s="40"/>
      <c r="AJ23" s="76"/>
      <c r="AK23" s="76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76"/>
      <c r="AW23" s="76"/>
      <c r="AX23" s="42"/>
      <c r="AY23" s="42"/>
      <c r="AZ23" s="42"/>
      <c r="BA23" s="42"/>
      <c r="BB23" s="76"/>
      <c r="BC23" s="76"/>
      <c r="BD23" s="40"/>
    </row>
    <row r="24" spans="1:56" x14ac:dyDescent="0.25">
      <c r="A24" s="52" t="s">
        <v>102</v>
      </c>
      <c r="B24" s="52" t="s">
        <v>41</v>
      </c>
      <c r="D24" s="55" t="s">
        <v>80</v>
      </c>
      <c r="E24" s="55"/>
      <c r="F24" s="55"/>
    </row>
    <row r="25" spans="1:56" x14ac:dyDescent="0.25">
      <c r="A25" s="52" t="s">
        <v>103</v>
      </c>
      <c r="B25" s="52" t="s">
        <v>41</v>
      </c>
      <c r="F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56" x14ac:dyDescent="0.25">
      <c r="A26" s="52" t="s">
        <v>42</v>
      </c>
      <c r="B26" s="52" t="s">
        <v>41</v>
      </c>
      <c r="F26" s="40"/>
      <c r="G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56" x14ac:dyDescent="0.25">
      <c r="F27" s="40"/>
      <c r="G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56" ht="30" x14ac:dyDescent="0.25">
      <c r="A28" s="95" t="s">
        <v>43</v>
      </c>
      <c r="B28" s="212" t="s">
        <v>44</v>
      </c>
      <c r="F28" s="40"/>
      <c r="G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56" x14ac:dyDescent="0.25">
      <c r="G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56" ht="45" customHeight="1" x14ac:dyDescent="0.25">
      <c r="A30" s="227" t="s">
        <v>135</v>
      </c>
      <c r="B30" s="275" t="s">
        <v>136</v>
      </c>
      <c r="C30" s="275"/>
      <c r="D30" s="275"/>
      <c r="E30" s="275"/>
      <c r="F30" s="99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56" ht="45" customHeight="1" x14ac:dyDescent="0.25">
      <c r="A31" s="227" t="s">
        <v>45</v>
      </c>
      <c r="B31" s="275" t="s">
        <v>59</v>
      </c>
      <c r="C31" s="275"/>
      <c r="D31" s="275"/>
      <c r="E31" s="275"/>
      <c r="F31" s="275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56" x14ac:dyDescent="0.2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x14ac:dyDescent="0.25">
      <c r="A33" s="100" t="s">
        <v>63</v>
      </c>
      <c r="B33" s="101" t="s">
        <v>83</v>
      </c>
      <c r="C33" s="52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100" t="s">
        <v>61</v>
      </c>
      <c r="B34" s="101" t="s">
        <v>84</v>
      </c>
      <c r="C34" s="52"/>
    </row>
    <row r="35" spans="1:35" x14ac:dyDescent="0.25">
      <c r="A35" s="100" t="s">
        <v>62</v>
      </c>
      <c r="B35" s="101" t="s">
        <v>85</v>
      </c>
      <c r="C35" s="52"/>
    </row>
    <row r="36" spans="1:35" s="96" customFormat="1" ht="45" customHeight="1" x14ac:dyDescent="0.25">
      <c r="D36" s="18"/>
      <c r="E36" s="273" t="s">
        <v>60</v>
      </c>
      <c r="F36" s="273"/>
      <c r="G36" s="1"/>
      <c r="H36" s="274" t="s">
        <v>153</v>
      </c>
      <c r="I36" s="274"/>
      <c r="J36" s="1"/>
      <c r="K36" s="1"/>
    </row>
    <row r="37" spans="1:35" s="96" customFormat="1" ht="45" customHeight="1" x14ac:dyDescent="0.25">
      <c r="D37" s="52"/>
      <c r="E37" s="229" t="s">
        <v>12</v>
      </c>
      <c r="F37" s="230" t="s">
        <v>10</v>
      </c>
      <c r="G37" s="52"/>
      <c r="H37" s="231" t="s">
        <v>12</v>
      </c>
      <c r="I37" s="231" t="s">
        <v>10</v>
      </c>
      <c r="J37" s="52"/>
      <c r="K37" s="1"/>
    </row>
    <row r="38" spans="1:35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5" x14ac:dyDescent="0.25">
      <c r="B39" s="45"/>
      <c r="D39" s="41"/>
      <c r="E39" s="41"/>
      <c r="F39" s="41"/>
      <c r="G39" s="41"/>
      <c r="H39" s="41"/>
      <c r="I39" s="41"/>
      <c r="K39" s="42"/>
    </row>
    <row r="40" spans="1:35" ht="72.75" customHeight="1" x14ac:dyDescent="0.25">
      <c r="A40" s="228" t="s">
        <v>163</v>
      </c>
      <c r="B40" s="187"/>
      <c r="C40" s="187" t="s">
        <v>162</v>
      </c>
      <c r="D40" s="41"/>
      <c r="E40" s="223">
        <v>19.8</v>
      </c>
      <c r="F40" s="223">
        <v>19.8</v>
      </c>
      <c r="H40" s="206">
        <v>36</v>
      </c>
      <c r="I40" s="206">
        <v>36</v>
      </c>
      <c r="K40" s="42"/>
    </row>
    <row r="41" spans="1:35" x14ac:dyDescent="0.25">
      <c r="A41" s="52"/>
      <c r="B41" s="52"/>
      <c r="C41" s="98"/>
      <c r="D41" s="52"/>
      <c r="E41" s="52"/>
      <c r="F41" s="40"/>
    </row>
    <row r="42" spans="1:35" x14ac:dyDescent="0.25">
      <c r="A42" s="215" t="s">
        <v>49</v>
      </c>
      <c r="B42" s="215"/>
      <c r="C42" s="233" t="s">
        <v>50</v>
      </c>
      <c r="D42" s="45" t="s">
        <v>165</v>
      </c>
    </row>
    <row r="43" spans="1:35" s="119" customFormat="1" ht="30" customHeight="1" x14ac:dyDescent="0.25">
      <c r="A43" s="117"/>
      <c r="B43" s="117"/>
      <c r="C43" s="234" t="s">
        <v>51</v>
      </c>
      <c r="D43" s="254" t="s">
        <v>164</v>
      </c>
      <c r="E43" s="254"/>
      <c r="F43" s="254"/>
      <c r="G43" s="254"/>
      <c r="H43" s="254"/>
      <c r="I43" s="254"/>
      <c r="J43" s="254"/>
      <c r="K43" s="254"/>
      <c r="L43" s="254"/>
      <c r="M43" s="254"/>
    </row>
    <row r="44" spans="1:35" s="119" customFormat="1" ht="30" customHeight="1" x14ac:dyDescent="0.25">
      <c r="A44" s="117"/>
      <c r="B44" s="117"/>
      <c r="C44" s="232"/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35" x14ac:dyDescent="0.25">
      <c r="A45" s="4"/>
      <c r="B45" s="4"/>
      <c r="C45" s="235" t="s">
        <v>52</v>
      </c>
      <c r="D45" s="45" t="s">
        <v>111</v>
      </c>
      <c r="H45" s="40"/>
    </row>
    <row r="46" spans="1:35" x14ac:dyDescent="0.25">
      <c r="A46" s="4"/>
      <c r="B46" s="4"/>
      <c r="C46" s="235" t="s">
        <v>53</v>
      </c>
      <c r="D46" s="45" t="s">
        <v>112</v>
      </c>
      <c r="H46" s="40"/>
    </row>
    <row r="47" spans="1:35" x14ac:dyDescent="0.25">
      <c r="A47" s="221"/>
      <c r="B47" s="221"/>
      <c r="C47" s="52"/>
      <c r="D47" s="98"/>
      <c r="E47" s="52"/>
      <c r="F47" s="52"/>
      <c r="G47" s="40"/>
    </row>
    <row r="48" spans="1:35" x14ac:dyDescent="0.25">
      <c r="A48" s="189" t="s">
        <v>32</v>
      </c>
      <c r="B48" s="189"/>
      <c r="C48" s="233" t="s">
        <v>33</v>
      </c>
      <c r="D48" s="46" t="s">
        <v>34</v>
      </c>
      <c r="E48" s="25"/>
      <c r="G48" s="47"/>
    </row>
    <row r="49" spans="1:11" x14ac:dyDescent="0.25">
      <c r="A49" s="32"/>
      <c r="B49" s="32"/>
      <c r="C49" s="234" t="s">
        <v>35</v>
      </c>
      <c r="D49" s="47" t="s">
        <v>119</v>
      </c>
      <c r="E49" s="25"/>
      <c r="G49" s="47"/>
    </row>
    <row r="50" spans="1:11" x14ac:dyDescent="0.25">
      <c r="A50" s="25"/>
      <c r="B50" s="25"/>
      <c r="C50" s="236" t="s">
        <v>36</v>
      </c>
      <c r="D50" s="47" t="s">
        <v>120</v>
      </c>
      <c r="E50" s="25"/>
      <c r="G50" s="47"/>
    </row>
    <row r="51" spans="1:11" x14ac:dyDescent="0.25">
      <c r="A51" s="25"/>
      <c r="B51" s="25"/>
      <c r="C51" s="235" t="s">
        <v>37</v>
      </c>
      <c r="D51" s="47" t="s">
        <v>121</v>
      </c>
      <c r="E51" s="25"/>
      <c r="G51" s="47"/>
    </row>
    <row r="52" spans="1:11" x14ac:dyDescent="0.25">
      <c r="F52" s="52"/>
      <c r="G52" s="52"/>
      <c r="H52" s="52"/>
      <c r="I52" s="52"/>
      <c r="J52" s="52"/>
      <c r="K52" s="52"/>
    </row>
    <row r="53" spans="1:11" x14ac:dyDescent="0.25">
      <c r="A53" s="4" t="s">
        <v>38</v>
      </c>
      <c r="C53" s="1" t="s">
        <v>39</v>
      </c>
      <c r="F53" s="99"/>
      <c r="G53" s="99"/>
      <c r="H53" s="99"/>
      <c r="I53" s="99"/>
      <c r="J53" s="99"/>
      <c r="K53" s="99"/>
    </row>
    <row r="54" spans="1:11" x14ac:dyDescent="0.25">
      <c r="A54" s="99"/>
      <c r="F54" s="99"/>
      <c r="G54" s="99"/>
      <c r="H54" s="99"/>
      <c r="I54" s="99"/>
      <c r="J54" s="99"/>
      <c r="K54" s="99"/>
    </row>
    <row r="55" spans="1:11" x14ac:dyDescent="0.25">
      <c r="A55" s="221" t="s">
        <v>46</v>
      </c>
      <c r="B55" s="221"/>
      <c r="C55" s="221"/>
      <c r="D55" s="221"/>
      <c r="E55" s="221"/>
      <c r="F55" s="95"/>
      <c r="G55" s="95"/>
      <c r="H55" s="99"/>
      <c r="I55" s="99"/>
      <c r="J55" s="99"/>
      <c r="K55" s="99"/>
    </row>
    <row r="56" spans="1:11" x14ac:dyDescent="0.25">
      <c r="A56" s="4"/>
      <c r="B56" s="4"/>
      <c r="C56" s="4"/>
      <c r="D56" s="4"/>
      <c r="E56" s="4"/>
      <c r="F56" s="4"/>
      <c r="G56" s="4"/>
    </row>
  </sheetData>
  <mergeCells count="7">
    <mergeCell ref="D43:M44"/>
    <mergeCell ref="E2:F2"/>
    <mergeCell ref="H2:I2"/>
    <mergeCell ref="B30:E30"/>
    <mergeCell ref="B31:F31"/>
    <mergeCell ref="E36:F36"/>
    <mergeCell ref="H36:I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94F9-C3F7-46D0-BB7C-FB2CD69FA41C}">
  <sheetPr>
    <tabColor theme="0" tint="-0.249977111117893"/>
  </sheetPr>
  <dimension ref="A1:BD5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5" sqref="H5:I20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43" style="1" customWidth="1"/>
    <col min="4" max="4" width="10" style="1" customWidth="1"/>
    <col min="5" max="5" width="17.5703125" style="1" customWidth="1"/>
    <col min="6" max="6" width="22.5703125" style="1" customWidth="1"/>
    <col min="7" max="7" width="9.7109375" style="1" customWidth="1"/>
    <col min="8" max="8" width="21.42578125" style="1" customWidth="1"/>
    <col min="9" max="9" width="31.85546875" style="1" customWidth="1"/>
    <col min="10" max="10" width="9.7109375" style="1" customWidth="1"/>
    <col min="11" max="11" width="15.140625" style="1" customWidth="1"/>
    <col min="12" max="12" width="31.7109375" style="1" customWidth="1"/>
    <col min="13" max="13" width="11.85546875" style="1" bestFit="1" customWidth="1"/>
    <col min="14" max="14" width="3.7109375" style="1" customWidth="1"/>
    <col min="15" max="16" width="9.7109375" style="1" customWidth="1"/>
    <col min="17" max="17" width="3.7109375" style="1" customWidth="1"/>
    <col min="18" max="19" width="9.7109375" style="1" customWidth="1"/>
    <col min="20" max="20" width="5.140625" style="1" customWidth="1"/>
    <col min="21" max="21" width="12.42578125" style="1" customWidth="1"/>
    <col min="22" max="22" width="11.85546875" style="1" customWidth="1"/>
    <col min="23" max="23" width="6.140625" style="1" customWidth="1"/>
    <col min="24" max="24" width="12.42578125" style="1" customWidth="1"/>
    <col min="25" max="25" width="11.85546875" style="1" customWidth="1"/>
    <col min="26" max="26" width="3.7109375" style="1" customWidth="1"/>
    <col min="27" max="28" width="9.7109375" style="1" customWidth="1"/>
    <col min="29" max="29" width="3.7109375" style="1" customWidth="1"/>
    <col min="30" max="31" width="9.7109375" style="1" customWidth="1"/>
    <col min="32" max="32" width="3.7109375" style="1" customWidth="1"/>
    <col min="33" max="34" width="9.7109375" style="1" customWidth="1"/>
    <col min="35" max="35" width="3.7109375" style="1" customWidth="1"/>
    <col min="36" max="37" width="9.7109375" style="1" customWidth="1"/>
    <col min="38" max="38" width="3.7109375" style="1" customWidth="1"/>
    <col min="39" max="40" width="9.7109375" style="1" customWidth="1"/>
    <col min="41" max="41" width="3.7109375" style="1" customWidth="1"/>
    <col min="42" max="43" width="9.7109375" style="1" customWidth="1"/>
    <col min="44" max="44" width="3.7109375" style="1" customWidth="1"/>
    <col min="45" max="46" width="9.7109375" style="1" customWidth="1"/>
    <col min="47" max="47" width="3.7109375" style="1" customWidth="1"/>
    <col min="48" max="49" width="9.7109375" style="1" customWidth="1"/>
    <col min="50" max="50" width="3.7109375" style="1" customWidth="1"/>
    <col min="51" max="52" width="9.7109375" style="1" customWidth="1"/>
    <col min="53" max="53" width="3.7109375" style="1" customWidth="1"/>
    <col min="54" max="54" width="11.85546875" style="1" customWidth="1"/>
    <col min="55" max="55" width="10.42578125" style="1" customWidth="1"/>
    <col min="56" max="56" width="8.140625" style="1" customWidth="1"/>
    <col min="57" max="16384" width="8.85546875" style="1"/>
  </cols>
  <sheetData>
    <row r="1" spans="1:11" ht="15" customHeight="1" x14ac:dyDescent="0.25">
      <c r="A1" s="185" t="s">
        <v>166</v>
      </c>
      <c r="B1" s="55"/>
    </row>
    <row r="2" spans="1:11" ht="48" customHeight="1" x14ac:dyDescent="0.25">
      <c r="A2" s="4" t="s">
        <v>169</v>
      </c>
      <c r="D2" s="18"/>
      <c r="E2" s="273" t="s">
        <v>60</v>
      </c>
      <c r="F2" s="273"/>
      <c r="G2" s="18"/>
      <c r="H2" s="274" t="s">
        <v>153</v>
      </c>
      <c r="I2" s="274"/>
    </row>
    <row r="3" spans="1:11" s="52" customFormat="1" ht="60" customHeight="1" x14ac:dyDescent="0.25">
      <c r="A3" s="97"/>
      <c r="E3" s="207" t="s">
        <v>12</v>
      </c>
      <c r="F3" s="192" t="s">
        <v>10</v>
      </c>
      <c r="H3" s="194" t="s">
        <v>12</v>
      </c>
      <c r="I3" s="194" t="s">
        <v>10</v>
      </c>
      <c r="K3" s="34"/>
    </row>
    <row r="4" spans="1:11" x14ac:dyDescent="0.25">
      <c r="A4" s="169" t="s">
        <v>102</v>
      </c>
      <c r="B4" s="4"/>
      <c r="H4" s="193"/>
      <c r="I4" s="193"/>
    </row>
    <row r="5" spans="1:11" x14ac:dyDescent="0.25">
      <c r="A5" t="s">
        <v>13</v>
      </c>
      <c r="D5" s="83"/>
      <c r="E5" s="205">
        <v>44.968000000000004</v>
      </c>
      <c r="F5" s="205">
        <v>81.025999999999996</v>
      </c>
      <c r="H5" s="206">
        <v>81.7</v>
      </c>
      <c r="I5" s="206">
        <v>147.30000000000001</v>
      </c>
    </row>
    <row r="6" spans="1:11" x14ac:dyDescent="0.25">
      <c r="A6" t="s">
        <v>132</v>
      </c>
      <c r="D6" s="83"/>
      <c r="E6" s="205">
        <v>67.463000000000008</v>
      </c>
      <c r="F6" s="205">
        <v>121.52800000000002</v>
      </c>
      <c r="H6" s="206">
        <v>122.6</v>
      </c>
      <c r="I6" s="206">
        <v>220.9</v>
      </c>
    </row>
    <row r="7" spans="1:11" x14ac:dyDescent="0.25">
      <c r="A7" t="s">
        <v>14</v>
      </c>
      <c r="E7" s="205">
        <v>73.832000000000008</v>
      </c>
      <c r="F7" s="205">
        <v>135.71800000000002</v>
      </c>
      <c r="H7" s="206">
        <v>134.19999999999999</v>
      </c>
      <c r="I7" s="206">
        <v>246.7</v>
      </c>
    </row>
    <row r="8" spans="1:11" x14ac:dyDescent="0.25">
      <c r="A8" t="s">
        <v>15</v>
      </c>
      <c r="E8" s="205">
        <v>76.867999999999995</v>
      </c>
      <c r="F8" s="205">
        <v>139.78800000000001</v>
      </c>
      <c r="H8" s="206">
        <v>139.69999999999999</v>
      </c>
      <c r="I8" s="206">
        <v>254.1</v>
      </c>
    </row>
    <row r="9" spans="1:11" x14ac:dyDescent="0.25">
      <c r="A9"/>
      <c r="D9" s="75"/>
      <c r="E9" s="287"/>
      <c r="F9" s="287"/>
      <c r="H9" s="193"/>
      <c r="I9" s="193"/>
    </row>
    <row r="10" spans="1:11" x14ac:dyDescent="0.25">
      <c r="A10" s="169" t="s">
        <v>103</v>
      </c>
      <c r="B10" s="4"/>
      <c r="E10" s="287"/>
      <c r="F10" s="287"/>
      <c r="H10" s="193"/>
      <c r="I10" s="193"/>
    </row>
    <row r="11" spans="1:11" x14ac:dyDescent="0.25">
      <c r="A11" t="s">
        <v>13</v>
      </c>
      <c r="E11" s="205">
        <v>44.968000000000004</v>
      </c>
      <c r="F11" s="205">
        <v>81.025999999999996</v>
      </c>
      <c r="H11" s="206">
        <v>81.7</v>
      </c>
      <c r="I11" s="206">
        <v>147.30000000000001</v>
      </c>
    </row>
    <row r="12" spans="1:11" x14ac:dyDescent="0.25">
      <c r="A12" t="s">
        <v>132</v>
      </c>
      <c r="E12" s="205">
        <v>67.463000000000008</v>
      </c>
      <c r="F12" s="205">
        <v>121.52800000000002</v>
      </c>
      <c r="H12" s="206">
        <v>122.6</v>
      </c>
      <c r="I12" s="206">
        <v>220.9</v>
      </c>
    </row>
    <row r="13" spans="1:11" x14ac:dyDescent="0.25">
      <c r="A13" t="s">
        <v>14</v>
      </c>
      <c r="E13" s="205">
        <v>73.832000000000008</v>
      </c>
      <c r="F13" s="205">
        <v>135.71800000000002</v>
      </c>
      <c r="H13" s="206">
        <v>134.19999999999999</v>
      </c>
      <c r="I13" s="206">
        <v>246.7</v>
      </c>
    </row>
    <row r="14" spans="1:11" x14ac:dyDescent="0.25">
      <c r="A14" t="s">
        <v>15</v>
      </c>
      <c r="E14" s="205">
        <v>76.867999999999995</v>
      </c>
      <c r="F14" s="205">
        <v>139.78800000000001</v>
      </c>
      <c r="H14" s="206">
        <v>139.69999999999999</v>
      </c>
      <c r="I14" s="206">
        <v>254.1</v>
      </c>
    </row>
    <row r="15" spans="1:11" x14ac:dyDescent="0.25">
      <c r="A15"/>
      <c r="E15" s="40"/>
      <c r="F15" s="40"/>
      <c r="H15" s="193"/>
      <c r="I15" s="193"/>
    </row>
    <row r="16" spans="1:11" x14ac:dyDescent="0.25">
      <c r="A16" s="169" t="s">
        <v>16</v>
      </c>
      <c r="B16" s="4"/>
      <c r="E16" s="40"/>
      <c r="F16" s="40"/>
      <c r="H16" s="193"/>
      <c r="I16" s="193"/>
    </row>
    <row r="17" spans="1:56" x14ac:dyDescent="0.25">
      <c r="A17" t="s">
        <v>13</v>
      </c>
      <c r="D17" s="83"/>
      <c r="E17" s="205">
        <v>98.384</v>
      </c>
      <c r="F17" s="205">
        <v>186.40600000000003</v>
      </c>
      <c r="H17" s="206">
        <v>178.8</v>
      </c>
      <c r="I17" s="206">
        <v>338.9</v>
      </c>
    </row>
    <row r="18" spans="1:56" x14ac:dyDescent="0.25">
      <c r="A18" t="s">
        <v>132</v>
      </c>
      <c r="D18" s="83"/>
      <c r="E18" s="205">
        <v>147.57600000000002</v>
      </c>
      <c r="F18" s="205">
        <v>279.62</v>
      </c>
      <c r="H18" s="206">
        <v>268.3</v>
      </c>
      <c r="I18" s="206">
        <v>508.3</v>
      </c>
    </row>
    <row r="19" spans="1:56" x14ac:dyDescent="0.25">
      <c r="A19" t="s">
        <v>14</v>
      </c>
      <c r="E19" s="205">
        <v>156.233</v>
      </c>
      <c r="F19" s="205">
        <v>301.34500000000003</v>
      </c>
      <c r="H19" s="206">
        <v>284</v>
      </c>
      <c r="I19" s="206">
        <v>547.79999999999995</v>
      </c>
    </row>
    <row r="20" spans="1:56" x14ac:dyDescent="0.25">
      <c r="A20" t="s">
        <v>15</v>
      </c>
      <c r="E20" s="205">
        <v>169.411</v>
      </c>
      <c r="F20" s="205">
        <v>322.78400000000005</v>
      </c>
      <c r="H20" s="206">
        <v>308</v>
      </c>
      <c r="I20" s="206">
        <v>586.79999999999995</v>
      </c>
    </row>
    <row r="21" spans="1:56" x14ac:dyDescent="0.25">
      <c r="C21" s="104"/>
      <c r="D21" s="104"/>
      <c r="H21" s="75"/>
      <c r="I21" s="75"/>
      <c r="J21" s="75"/>
      <c r="K21" s="75"/>
      <c r="U21" s="40"/>
      <c r="W21" s="41"/>
      <c r="X21" s="40"/>
      <c r="Y21" s="40"/>
    </row>
    <row r="22" spans="1:56" x14ac:dyDescent="0.25">
      <c r="A22" s="4" t="s">
        <v>40</v>
      </c>
      <c r="W22" s="41"/>
      <c r="X22" s="40"/>
      <c r="Y22" s="40"/>
      <c r="AJ22" s="76"/>
      <c r="AK22" s="76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76"/>
      <c r="AW22" s="76"/>
      <c r="AX22" s="42"/>
      <c r="AY22" s="42"/>
      <c r="AZ22" s="42"/>
      <c r="BA22" s="42"/>
      <c r="BB22" s="76"/>
      <c r="BC22" s="76"/>
      <c r="BD22" s="40"/>
    </row>
    <row r="23" spans="1:56" x14ac:dyDescent="0.25">
      <c r="A23" s="53"/>
      <c r="W23" s="41"/>
      <c r="X23" s="40"/>
      <c r="Y23" s="40"/>
      <c r="AJ23" s="76"/>
      <c r="AK23" s="76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76"/>
      <c r="AW23" s="76"/>
      <c r="AX23" s="42"/>
      <c r="AY23" s="42"/>
      <c r="AZ23" s="42"/>
      <c r="BA23" s="42"/>
      <c r="BB23" s="76"/>
      <c r="BC23" s="76"/>
      <c r="BD23" s="40"/>
    </row>
    <row r="24" spans="1:56" x14ac:dyDescent="0.25">
      <c r="A24" s="52" t="s">
        <v>102</v>
      </c>
      <c r="B24" s="52" t="s">
        <v>41</v>
      </c>
      <c r="D24" s="55" t="s">
        <v>80</v>
      </c>
      <c r="E24" s="55"/>
      <c r="F24" s="55"/>
    </row>
    <row r="25" spans="1:56" x14ac:dyDescent="0.25">
      <c r="A25" s="52" t="s">
        <v>103</v>
      </c>
      <c r="B25" s="52" t="s">
        <v>41</v>
      </c>
      <c r="F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56" x14ac:dyDescent="0.25">
      <c r="A26" s="52" t="s">
        <v>42</v>
      </c>
      <c r="B26" s="52" t="s">
        <v>41</v>
      </c>
      <c r="F26" s="40"/>
      <c r="G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56" x14ac:dyDescent="0.25">
      <c r="F27" s="40"/>
      <c r="G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56" ht="30" x14ac:dyDescent="0.25">
      <c r="A28" s="95" t="s">
        <v>43</v>
      </c>
      <c r="B28" s="212" t="s">
        <v>44</v>
      </c>
      <c r="F28" s="40"/>
      <c r="G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56" x14ac:dyDescent="0.25">
      <c r="G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56" ht="45" customHeight="1" x14ac:dyDescent="0.25">
      <c r="A30" s="227" t="s">
        <v>135</v>
      </c>
      <c r="B30" s="275" t="s">
        <v>136</v>
      </c>
      <c r="C30" s="275"/>
      <c r="D30" s="275"/>
      <c r="E30" s="275"/>
      <c r="F30" s="99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56" ht="45" customHeight="1" x14ac:dyDescent="0.25">
      <c r="A31" s="227" t="s">
        <v>45</v>
      </c>
      <c r="B31" s="275" t="s">
        <v>59</v>
      </c>
      <c r="C31" s="275"/>
      <c r="D31" s="275"/>
      <c r="E31" s="275"/>
      <c r="F31" s="275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56" x14ac:dyDescent="0.2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x14ac:dyDescent="0.25">
      <c r="A33" s="100" t="s">
        <v>63</v>
      </c>
      <c r="B33" s="101" t="s">
        <v>83</v>
      </c>
      <c r="C33" s="52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100" t="s">
        <v>61</v>
      </c>
      <c r="B34" s="101" t="s">
        <v>84</v>
      </c>
      <c r="C34" s="52"/>
    </row>
    <row r="35" spans="1:35" x14ac:dyDescent="0.25">
      <c r="A35" s="100" t="s">
        <v>62</v>
      </c>
      <c r="B35" s="101" t="s">
        <v>85</v>
      </c>
      <c r="C35" s="52"/>
    </row>
    <row r="36" spans="1:35" s="96" customFormat="1" ht="45" customHeight="1" x14ac:dyDescent="0.25">
      <c r="D36" s="18"/>
      <c r="E36" s="273" t="s">
        <v>60</v>
      </c>
      <c r="F36" s="273"/>
      <c r="G36" s="1"/>
      <c r="H36" s="274" t="s">
        <v>153</v>
      </c>
      <c r="I36" s="274"/>
      <c r="J36" s="1"/>
      <c r="K36" s="1"/>
    </row>
    <row r="37" spans="1:35" s="96" customFormat="1" ht="45" customHeight="1" x14ac:dyDescent="0.25">
      <c r="D37" s="52"/>
      <c r="E37" s="229" t="s">
        <v>12</v>
      </c>
      <c r="F37" s="230" t="s">
        <v>10</v>
      </c>
      <c r="G37" s="52"/>
      <c r="H37" s="231" t="s">
        <v>12</v>
      </c>
      <c r="I37" s="231" t="s">
        <v>10</v>
      </c>
      <c r="J37" s="52"/>
      <c r="K37" s="1"/>
    </row>
    <row r="38" spans="1:35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5" x14ac:dyDescent="0.25">
      <c r="B39" s="45"/>
      <c r="D39" s="41"/>
      <c r="E39" s="41"/>
      <c r="F39" s="41"/>
      <c r="G39" s="41"/>
      <c r="H39" s="41"/>
      <c r="I39" s="41"/>
      <c r="K39" s="42"/>
    </row>
    <row r="40" spans="1:35" ht="72.75" customHeight="1" x14ac:dyDescent="0.25">
      <c r="A40" s="228" t="s">
        <v>163</v>
      </c>
      <c r="B40" s="187"/>
      <c r="C40" s="187" t="s">
        <v>162</v>
      </c>
      <c r="D40" s="41"/>
      <c r="E40" s="223">
        <v>19.8</v>
      </c>
      <c r="F40" s="223">
        <v>19.8</v>
      </c>
      <c r="H40" s="206">
        <v>36</v>
      </c>
      <c r="I40" s="206">
        <v>36</v>
      </c>
      <c r="K40" s="42"/>
    </row>
    <row r="41" spans="1:35" x14ac:dyDescent="0.25">
      <c r="A41" s="52"/>
      <c r="B41" s="52"/>
      <c r="C41" s="98"/>
      <c r="D41" s="52"/>
      <c r="E41" s="52"/>
      <c r="F41" s="40"/>
    </row>
    <row r="42" spans="1:35" x14ac:dyDescent="0.25">
      <c r="A42" s="215" t="s">
        <v>49</v>
      </c>
      <c r="B42" s="215"/>
      <c r="C42" s="233" t="s">
        <v>50</v>
      </c>
      <c r="D42" s="45" t="s">
        <v>165</v>
      </c>
    </row>
    <row r="43" spans="1:35" s="119" customFormat="1" ht="30" customHeight="1" x14ac:dyDescent="0.25">
      <c r="A43" s="117"/>
      <c r="B43" s="117"/>
      <c r="C43" s="234" t="s">
        <v>51</v>
      </c>
      <c r="D43" s="254" t="s">
        <v>164</v>
      </c>
      <c r="E43" s="254"/>
      <c r="F43" s="254"/>
      <c r="G43" s="254"/>
      <c r="H43" s="254"/>
      <c r="I43" s="254"/>
      <c r="J43" s="254"/>
      <c r="K43" s="254"/>
      <c r="L43" s="254"/>
      <c r="M43" s="254"/>
    </row>
    <row r="44" spans="1:35" s="119" customFormat="1" ht="30" customHeight="1" x14ac:dyDescent="0.25">
      <c r="A44" s="117"/>
      <c r="B44" s="117"/>
      <c r="C44" s="232"/>
      <c r="D44" s="254"/>
      <c r="E44" s="254"/>
      <c r="F44" s="254"/>
      <c r="G44" s="254"/>
      <c r="H44" s="254"/>
      <c r="I44" s="254"/>
      <c r="J44" s="254"/>
      <c r="K44" s="254"/>
      <c r="L44" s="254"/>
      <c r="M44" s="254"/>
    </row>
    <row r="45" spans="1:35" x14ac:dyDescent="0.25">
      <c r="A45" s="4"/>
      <c r="B45" s="4"/>
      <c r="C45" s="235" t="s">
        <v>52</v>
      </c>
      <c r="D45" s="45" t="s">
        <v>111</v>
      </c>
      <c r="H45" s="40"/>
    </row>
    <row r="46" spans="1:35" x14ac:dyDescent="0.25">
      <c r="A46" s="4"/>
      <c r="B46" s="4"/>
      <c r="C46" s="235" t="s">
        <v>53</v>
      </c>
      <c r="D46" s="45" t="s">
        <v>112</v>
      </c>
      <c r="H46" s="40"/>
    </row>
    <row r="47" spans="1:35" x14ac:dyDescent="0.25">
      <c r="A47" s="221"/>
      <c r="B47" s="221"/>
      <c r="C47" s="52"/>
      <c r="D47" s="98"/>
      <c r="E47" s="52"/>
      <c r="F47" s="52"/>
      <c r="G47" s="40"/>
    </row>
    <row r="48" spans="1:35" x14ac:dyDescent="0.25">
      <c r="A48" s="189" t="s">
        <v>32</v>
      </c>
      <c r="B48" s="189"/>
      <c r="C48" s="233" t="s">
        <v>33</v>
      </c>
      <c r="D48" s="46" t="s">
        <v>34</v>
      </c>
      <c r="E48" s="25"/>
      <c r="G48" s="47"/>
    </row>
    <row r="49" spans="1:11" x14ac:dyDescent="0.25">
      <c r="A49" s="32"/>
      <c r="B49" s="32"/>
      <c r="C49" s="234" t="s">
        <v>35</v>
      </c>
      <c r="D49" s="47" t="s">
        <v>119</v>
      </c>
      <c r="E49" s="25"/>
      <c r="G49" s="47"/>
    </row>
    <row r="50" spans="1:11" x14ac:dyDescent="0.25">
      <c r="A50" s="25"/>
      <c r="B50" s="25"/>
      <c r="C50" s="236" t="s">
        <v>36</v>
      </c>
      <c r="D50" s="47" t="s">
        <v>120</v>
      </c>
      <c r="E50" s="25"/>
      <c r="G50" s="47"/>
    </row>
    <row r="51" spans="1:11" x14ac:dyDescent="0.25">
      <c r="A51" s="25"/>
      <c r="B51" s="25"/>
      <c r="C51" s="235" t="s">
        <v>37</v>
      </c>
      <c r="D51" s="47" t="s">
        <v>121</v>
      </c>
      <c r="E51" s="25"/>
      <c r="G51" s="47"/>
    </row>
    <row r="52" spans="1:11" x14ac:dyDescent="0.25">
      <c r="F52" s="52"/>
      <c r="G52" s="52"/>
      <c r="H52" s="52"/>
      <c r="I52" s="52"/>
      <c r="J52" s="52"/>
      <c r="K52" s="52"/>
    </row>
    <row r="53" spans="1:11" x14ac:dyDescent="0.25">
      <c r="A53" s="4" t="s">
        <v>38</v>
      </c>
      <c r="C53" s="1" t="s">
        <v>39</v>
      </c>
      <c r="F53" s="99"/>
      <c r="G53" s="99"/>
      <c r="H53" s="99"/>
      <c r="I53" s="99"/>
      <c r="J53" s="99"/>
      <c r="K53" s="99"/>
    </row>
    <row r="54" spans="1:11" x14ac:dyDescent="0.25">
      <c r="A54" s="99"/>
      <c r="F54" s="99"/>
      <c r="G54" s="99"/>
      <c r="H54" s="99"/>
      <c r="I54" s="99"/>
      <c r="J54" s="99"/>
      <c r="K54" s="99"/>
    </row>
    <row r="55" spans="1:11" x14ac:dyDescent="0.25">
      <c r="A55" s="221" t="s">
        <v>46</v>
      </c>
      <c r="B55" s="221"/>
      <c r="C55" s="221"/>
      <c r="D55" s="221"/>
      <c r="E55" s="221"/>
      <c r="F55" s="95"/>
      <c r="G55" s="95"/>
      <c r="H55" s="99"/>
      <c r="I55" s="99"/>
      <c r="J55" s="99"/>
      <c r="K55" s="99"/>
    </row>
    <row r="56" spans="1:11" x14ac:dyDescent="0.25">
      <c r="A56" s="4"/>
      <c r="B56" s="4"/>
      <c r="C56" s="4"/>
      <c r="D56" s="4"/>
      <c r="E56" s="4"/>
      <c r="F56" s="4"/>
      <c r="G56" s="4"/>
    </row>
  </sheetData>
  <mergeCells count="7">
    <mergeCell ref="D43:M44"/>
    <mergeCell ref="E2:F2"/>
    <mergeCell ref="H2:I2"/>
    <mergeCell ref="B30:E30"/>
    <mergeCell ref="B31:F31"/>
    <mergeCell ref="E36:F36"/>
    <mergeCell ref="H36:I36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E6CC2EA78274290952931EE66F0BC" ma:contentTypeVersion="9" ma:contentTypeDescription="Create a new document." ma:contentTypeScope="" ma:versionID="b18f446f5a24f6df56555359716a48eb">
  <xsd:schema xmlns:xsd="http://www.w3.org/2001/XMLSchema" xmlns:xs="http://www.w3.org/2001/XMLSchema" xmlns:p="http://schemas.microsoft.com/office/2006/metadata/properties" xmlns:ns2="42ce53e2-3a90-4fe1-a11f-95ad16c27b3c" xmlns:ns3="5d511dcb-2a87-4c2d-be9d-3e5330665cb3" targetNamespace="http://schemas.microsoft.com/office/2006/metadata/properties" ma:root="true" ma:fieldsID="399be9e93dd28d0a19eb9b1ed00565aa" ns2:_="" ns3:_="">
    <xsd:import namespace="42ce53e2-3a90-4fe1-a11f-95ad16c27b3c"/>
    <xsd:import namespace="5d511dcb-2a87-4c2d-be9d-3e5330665c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e53e2-3a90-4fe1-a11f-95ad16c27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11dcb-2a87-4c2d-be9d-3e5330665c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BBDC3-57A8-4398-9A99-34DCE73240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0CEBE9-A7F1-4353-9207-7ED471198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40D244-4E0B-4752-917C-1199324E4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e53e2-3a90-4fe1-a11f-95ad16c27b3c"/>
    <ds:schemaRef ds:uri="5d511dcb-2a87-4c2d-be9d-3e5330665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Single Trip Incl Cruise</vt:lpstr>
      <vt:lpstr>Single Trip (ST) Info</vt:lpstr>
      <vt:lpstr>ST Incl Cruise - price grid</vt:lpstr>
      <vt:lpstr>ST standard - price grid</vt:lpstr>
      <vt:lpstr>AMT Inc Cruise</vt:lpstr>
      <vt:lpstr>AMT Gold Standard price &amp; info</vt:lpstr>
      <vt:lpstr>AMT Gold Inc Cruise price info</vt:lpstr>
      <vt:lpstr>AMT Silver Standard</vt:lpstr>
      <vt:lpstr>AMT Silver Inc Cruise</vt:lpstr>
      <vt:lpstr>AMT Standard</vt:lpstr>
      <vt:lpstr>Sheet1</vt:lpstr>
    </vt:vector>
  </TitlesOfParts>
  <Company>Allianz Global Assistance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Smith</dc:creator>
  <cp:lastModifiedBy>Steve Alcock</cp:lastModifiedBy>
  <cp:lastPrinted>2018-06-08T08:36:59Z</cp:lastPrinted>
  <dcterms:created xsi:type="dcterms:W3CDTF">2017-10-02T09:30:25Z</dcterms:created>
  <dcterms:modified xsi:type="dcterms:W3CDTF">2025-04-01T10:53:39Z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0x01010045EE6CC2EA78274290952931EE66F0BC</vt:lpwstr>
  </property>
</Properties>
</file>